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워크\18.연말정산\2025년 연말정산\"/>
    </mc:Choice>
  </mc:AlternateContent>
  <bookViews>
    <workbookView xWindow="0" yWindow="0" windowWidth="14460" windowHeight="7860" tabRatio="699" activeTab="3"/>
  </bookViews>
  <sheets>
    <sheet name="제출서류안내" sheetId="11" r:id="rId1"/>
    <sheet name="신고서(1쪽)" sheetId="1" r:id="rId2"/>
    <sheet name="신고서(2쪽)" sheetId="2" r:id="rId3"/>
    <sheet name="신고서(3쪽)" sheetId="3" r:id="rId4"/>
    <sheet name="연금저축등소득공제명세서" sheetId="4" r:id="rId5"/>
    <sheet name="월세액명세서" sheetId="5" r:id="rId6"/>
    <sheet name="의료비지급명세서" sheetId="6" r:id="rId7"/>
    <sheet name="신용카드등소득공제신청서" sheetId="10" r:id="rId8"/>
    <sheet name="기부금명세서" sheetId="8" r:id="rId9"/>
  </sheets>
  <definedNames>
    <definedName name="_xlnm.Print_Area" localSheetId="8">기부금명세서!$B$1:$X$41</definedName>
    <definedName name="_xlnm.Print_Area" localSheetId="1">'신고서(1쪽)'!$A$1:$Z$79</definedName>
    <definedName name="_xlnm.Print_Area" localSheetId="2">'신고서(2쪽)'!$A$1:$L$52</definedName>
    <definedName name="_xlnm.Print_Area" localSheetId="3">'신고서(3쪽)'!$A$1:$U$66</definedName>
    <definedName name="_xlnm.Print_Area" localSheetId="4">연금저축등소득공제명세서!$A$1:$O$62</definedName>
    <definedName name="_xlnm.Print_Area" localSheetId="6">의료비지급명세서!$B$1:$J$47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8" i="4" l="1"/>
  <c r="L37" i="4"/>
  <c r="L36" i="4"/>
  <c r="L32" i="4"/>
  <c r="L31" i="4"/>
  <c r="L30" i="4"/>
  <c r="L26" i="4"/>
  <c r="L25" i="4"/>
  <c r="L21" i="4"/>
  <c r="L20" i="4"/>
  <c r="L19" i="4"/>
  <c r="L15" i="4"/>
  <c r="L14" i="4"/>
  <c r="L13" i="4"/>
  <c r="N43" i="10" l="1"/>
  <c r="I23" i="10"/>
  <c r="I24" i="10"/>
  <c r="I26" i="10"/>
  <c r="S14" i="10"/>
  <c r="U14" i="10"/>
  <c r="S15" i="10"/>
  <c r="U15" i="10"/>
  <c r="S16" i="10"/>
  <c r="U16" i="10"/>
  <c r="S17" i="10"/>
  <c r="U17" i="10"/>
  <c r="S18" i="10"/>
  <c r="U18" i="10"/>
  <c r="S19" i="10"/>
  <c r="U19" i="10"/>
  <c r="S20" i="10"/>
  <c r="U20" i="10"/>
  <c r="S21" i="10"/>
  <c r="U21" i="10"/>
  <c r="S22" i="10"/>
  <c r="U22" i="10"/>
  <c r="S23" i="10"/>
  <c r="U23" i="10"/>
  <c r="S24" i="10"/>
  <c r="U24" i="10"/>
  <c r="S25" i="10"/>
  <c r="U25" i="10"/>
  <c r="S26" i="10"/>
  <c r="U26" i="10"/>
  <c r="S27" i="10"/>
  <c r="U27" i="10"/>
  <c r="S28" i="10"/>
  <c r="U28" i="10"/>
  <c r="R14" i="10"/>
  <c r="R15" i="10"/>
  <c r="R16" i="10"/>
  <c r="R17" i="10"/>
  <c r="R18" i="10"/>
  <c r="R19" i="10"/>
  <c r="R20" i="10"/>
  <c r="R21" i="10"/>
  <c r="R22" i="10"/>
  <c r="I22" i="10" s="1"/>
  <c r="R23" i="10"/>
  <c r="R24" i="10"/>
  <c r="R25" i="10"/>
  <c r="I25" i="10" s="1"/>
  <c r="R26" i="10"/>
  <c r="R27" i="10"/>
  <c r="R28" i="10"/>
  <c r="U13" i="10"/>
  <c r="S13" i="10"/>
  <c r="R13" i="10"/>
  <c r="P27" i="10"/>
  <c r="P25" i="10"/>
  <c r="P23" i="10"/>
  <c r="P21" i="10"/>
  <c r="P19" i="10"/>
  <c r="P17" i="10"/>
  <c r="P15" i="10"/>
  <c r="P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13" i="10"/>
  <c r="K14" i="10"/>
  <c r="I14" i="10" s="1"/>
  <c r="K15" i="10"/>
  <c r="I15" i="10" s="1"/>
  <c r="K16" i="10"/>
  <c r="I16" i="10" s="1"/>
  <c r="K17" i="10"/>
  <c r="I17" i="10" s="1"/>
  <c r="K18" i="10"/>
  <c r="I18" i="10" s="1"/>
  <c r="K19" i="10"/>
  <c r="I19" i="10" s="1"/>
  <c r="K20" i="10"/>
  <c r="I20" i="10" s="1"/>
  <c r="K21" i="10"/>
  <c r="I21" i="10" s="1"/>
  <c r="K22" i="10"/>
  <c r="K23" i="10"/>
  <c r="K24" i="10"/>
  <c r="K25" i="10"/>
  <c r="K26" i="10"/>
  <c r="K27" i="10"/>
  <c r="I27" i="10" s="1"/>
  <c r="K28" i="10"/>
  <c r="I28" i="10" s="1"/>
  <c r="K13" i="10"/>
  <c r="Q25" i="8"/>
  <c r="N25" i="8"/>
  <c r="K25" i="8"/>
  <c r="T16" i="5"/>
  <c r="T15" i="5"/>
  <c r="T14" i="5"/>
  <c r="L42" i="3"/>
  <c r="U36" i="3"/>
  <c r="Q36" i="3"/>
  <c r="L26" i="3"/>
  <c r="L50" i="2"/>
  <c r="L31" i="2"/>
  <c r="J30" i="2"/>
  <c r="L28" i="2"/>
  <c r="L27" i="2"/>
  <c r="O40" i="1"/>
  <c r="O39" i="1"/>
  <c r="J42" i="2" s="1"/>
  <c r="I40" i="1"/>
  <c r="I39" i="1"/>
  <c r="L39" i="1"/>
  <c r="J41" i="2" s="1"/>
  <c r="F39" i="1"/>
  <c r="L40" i="1"/>
  <c r="S39" i="1"/>
  <c r="J43" i="2" s="1"/>
  <c r="S29" i="10" l="1"/>
  <c r="J37" i="10" s="1"/>
  <c r="U29" i="10"/>
  <c r="M37" i="10" s="1"/>
  <c r="T50" i="3" l="1"/>
  <c r="L49" i="2"/>
  <c r="L19" i="2"/>
  <c r="L23" i="2"/>
  <c r="L22" i="2"/>
  <c r="L21" i="2"/>
  <c r="L20" i="2"/>
  <c r="L18" i="2"/>
  <c r="L26" i="2"/>
  <c r="L29" i="2"/>
  <c r="L30" i="2" s="1"/>
  <c r="L15" i="2"/>
  <c r="W40" i="1" l="1"/>
  <c r="W39" i="1"/>
  <c r="J45" i="2" s="1"/>
  <c r="I16" i="1"/>
  <c r="U40" i="1"/>
  <c r="U39" i="1"/>
  <c r="J44" i="2" s="1"/>
  <c r="E43" i="10" l="1"/>
  <c r="D27" i="8"/>
  <c r="D26" i="8"/>
  <c r="J25" i="8"/>
  <c r="T16" i="8"/>
  <c r="T15" i="8"/>
  <c r="N53" i="10"/>
  <c r="O49" i="4"/>
  <c r="O48" i="4"/>
  <c r="Q14" i="3" l="1"/>
  <c r="U14" i="3" s="1"/>
  <c r="Q37" i="3"/>
  <c r="U37" i="3" s="1"/>
  <c r="Q35" i="3"/>
  <c r="U35" i="3" s="1"/>
  <c r="L51" i="2"/>
  <c r="L48" i="2"/>
  <c r="J40" i="2"/>
  <c r="L39" i="2"/>
  <c r="L38" i="2"/>
  <c r="L37" i="2"/>
  <c r="L36" i="2"/>
  <c r="L35" i="2"/>
  <c r="L34" i="2"/>
  <c r="L33" i="2"/>
  <c r="L32" i="2"/>
  <c r="L40" i="2" l="1"/>
  <c r="Q13" i="3"/>
  <c r="Q12" i="3" s="1"/>
  <c r="U12" i="3" s="1"/>
  <c r="T37" i="10"/>
  <c r="U13" i="3" l="1"/>
  <c r="I13" i="10"/>
  <c r="F13" i="10"/>
  <c r="O4" i="10" s="1"/>
  <c r="O5" i="10"/>
  <c r="D5" i="10"/>
  <c r="D4" i="10"/>
  <c r="A52" i="10" l="1"/>
  <c r="R29" i="10"/>
  <c r="G37" i="10" s="1"/>
  <c r="P29" i="10"/>
  <c r="M29" i="10"/>
  <c r="K29" i="10"/>
  <c r="O48" i="10" l="1"/>
  <c r="O46" i="10"/>
  <c r="I29" i="10"/>
  <c r="Y40" i="1"/>
  <c r="Y39" i="1"/>
  <c r="X40" i="1"/>
  <c r="T13" i="8" l="1"/>
  <c r="U16" i="1" l="1"/>
  <c r="U17" i="1"/>
  <c r="L13" i="2"/>
  <c r="L14" i="2" s="1"/>
  <c r="L22" i="3" l="1"/>
  <c r="F40" i="1"/>
  <c r="X39" i="1"/>
  <c r="J46" i="2" s="1"/>
  <c r="J47" i="2" s="1"/>
  <c r="P16" i="1" l="1"/>
  <c r="P17" i="1"/>
  <c r="AH56" i="1" l="1"/>
  <c r="AF56" i="1"/>
  <c r="D37" i="10" s="1"/>
  <c r="AD56" i="1"/>
  <c r="AB55" i="1"/>
  <c r="AB54" i="1"/>
  <c r="AB53" i="1"/>
  <c r="AB52" i="1"/>
  <c r="AB51" i="1"/>
  <c r="AB50" i="1"/>
  <c r="AB49" i="1"/>
  <c r="Q15" i="3"/>
  <c r="L16" i="3"/>
  <c r="A37" i="10" l="1"/>
  <c r="O47" i="10"/>
  <c r="V37" i="10" s="1"/>
  <c r="U15" i="3"/>
  <c r="Q16" i="3"/>
  <c r="A43" i="10" l="1"/>
  <c r="K43" i="10" s="1"/>
  <c r="R43" i="10" s="1"/>
  <c r="T14" i="8"/>
  <c r="T17" i="8"/>
  <c r="T18" i="8"/>
  <c r="T19" i="8"/>
  <c r="T20" i="8"/>
  <c r="L31" i="3"/>
  <c r="T16" i="1"/>
  <c r="V16" i="1"/>
  <c r="L21" i="3" s="1"/>
  <c r="T17" i="1"/>
  <c r="V17" i="1"/>
  <c r="R17" i="1"/>
  <c r="R16" i="1"/>
  <c r="N16" i="1"/>
  <c r="N17" i="1"/>
  <c r="L16" i="1"/>
  <c r="H43" i="10" l="1"/>
  <c r="T43" i="10" s="1"/>
  <c r="L23" i="3"/>
  <c r="L17" i="3"/>
  <c r="Q17" i="3" s="1"/>
  <c r="C18" i="1"/>
  <c r="AB48" i="1" s="1"/>
  <c r="D28" i="8"/>
  <c r="D29" i="8"/>
  <c r="D30" i="8"/>
  <c r="D31" i="8"/>
  <c r="X25" i="8"/>
  <c r="W25" i="8"/>
  <c r="C56" i="1"/>
  <c r="F27" i="10" s="1"/>
  <c r="H22" i="6"/>
  <c r="Q34" i="3"/>
  <c r="U34" i="3" s="1"/>
  <c r="Q39" i="3"/>
  <c r="U39" i="3" s="1"/>
  <c r="Q40" i="3"/>
  <c r="U40" i="3" s="1"/>
  <c r="Q41" i="3"/>
  <c r="U41" i="3" s="1"/>
  <c r="Q38" i="3"/>
  <c r="U38" i="3" s="1"/>
  <c r="J7" i="2" l="1"/>
  <c r="G17" i="1"/>
  <c r="F16" i="1"/>
  <c r="J17" i="1"/>
  <c r="H17" i="1"/>
  <c r="J16" i="1"/>
  <c r="H16" i="1"/>
  <c r="F17" i="1"/>
  <c r="Y17" i="1"/>
  <c r="L17" i="1"/>
  <c r="C41" i="1"/>
  <c r="D13" i="10" s="1"/>
  <c r="C44" i="1"/>
  <c r="F15" i="10" s="1"/>
  <c r="C42" i="1"/>
  <c r="C43" i="1"/>
  <c r="D15" i="10" s="1"/>
  <c r="C45" i="1"/>
  <c r="D17" i="10" s="1"/>
  <c r="C46" i="1"/>
  <c r="F17" i="10" s="1"/>
  <c r="C47" i="1"/>
  <c r="D19" i="10" s="1"/>
  <c r="C48" i="1"/>
  <c r="F19" i="10" s="1"/>
  <c r="C49" i="1"/>
  <c r="D21" i="10" s="1"/>
  <c r="C50" i="1"/>
  <c r="F21" i="10" s="1"/>
  <c r="C51" i="1"/>
  <c r="D23" i="10" s="1"/>
  <c r="C52" i="1"/>
  <c r="F23" i="10" s="1"/>
  <c r="C53" i="1"/>
  <c r="D25" i="10" s="1"/>
  <c r="C54" i="1"/>
  <c r="F25" i="10" s="1"/>
  <c r="C55" i="1"/>
  <c r="D27" i="10" s="1"/>
  <c r="B42" i="1"/>
  <c r="A13" i="10" s="1"/>
  <c r="B43" i="1"/>
  <c r="B44" i="1"/>
  <c r="A15" i="10" s="1"/>
  <c r="B45" i="1"/>
  <c r="B17" i="10" s="1"/>
  <c r="B46" i="1"/>
  <c r="A17" i="10" s="1"/>
  <c r="B47" i="1"/>
  <c r="B19" i="10" s="1"/>
  <c r="B48" i="1"/>
  <c r="A19" i="10" s="1"/>
  <c r="B49" i="1"/>
  <c r="B21" i="10" s="1"/>
  <c r="B50" i="1"/>
  <c r="A21" i="10" s="1"/>
  <c r="B51" i="1"/>
  <c r="B23" i="10" s="1"/>
  <c r="B52" i="1"/>
  <c r="A23" i="10" s="1"/>
  <c r="B53" i="1"/>
  <c r="B25" i="10" s="1"/>
  <c r="B54" i="1"/>
  <c r="A25" i="10" s="1"/>
  <c r="B55" i="1"/>
  <c r="B27" i="10" s="1"/>
  <c r="B56" i="1"/>
  <c r="A27" i="10" s="1"/>
  <c r="B41" i="1"/>
  <c r="W17" i="1"/>
  <c r="Y16" i="1"/>
  <c r="L24" i="3" s="1"/>
  <c r="W16" i="1"/>
  <c r="L20" i="3" s="1"/>
  <c r="L25" i="3" l="1"/>
  <c r="Q25" i="3" s="1"/>
  <c r="U25" i="3" s="1"/>
  <c r="B13" i="10"/>
  <c r="B15" i="10"/>
  <c r="L18" i="3"/>
  <c r="L19" i="3" s="1"/>
  <c r="T25" i="8" l="1"/>
  <c r="I25" i="8"/>
  <c r="F25" i="8"/>
  <c r="D25" i="8" s="1"/>
  <c r="S4" i="8" l="1"/>
  <c r="S5" i="8"/>
  <c r="I4" i="8"/>
  <c r="H6" i="6"/>
  <c r="H5" i="6"/>
  <c r="C6" i="6"/>
  <c r="Q5" i="5"/>
  <c r="Q4" i="5"/>
  <c r="E4" i="5"/>
  <c r="L3" i="4"/>
  <c r="L2" i="4"/>
  <c r="E2" i="4"/>
  <c r="F26" i="6" l="1"/>
  <c r="L17" i="2"/>
  <c r="Q32" i="3"/>
  <c r="Q42" i="3" s="1"/>
  <c r="Q27" i="3"/>
  <c r="U27" i="3" s="1"/>
  <c r="Q28" i="3"/>
  <c r="U28" i="3" s="1"/>
  <c r="Q29" i="3"/>
  <c r="U29" i="3" s="1"/>
  <c r="Q30" i="3"/>
  <c r="U30" i="3" s="1"/>
  <c r="Q26" i="3"/>
  <c r="U26" i="3" s="1"/>
  <c r="L3" i="2"/>
  <c r="I5" i="8"/>
  <c r="C5" i="6"/>
  <c r="E5" i="5"/>
  <c r="E3" i="4"/>
  <c r="J53" i="3"/>
  <c r="U31" i="3" l="1"/>
  <c r="U32" i="3"/>
  <c r="U42" i="3" s="1"/>
  <c r="Q31" i="3"/>
  <c r="U16" i="3" l="1"/>
  <c r="A52" i="3"/>
  <c r="B25" i="6"/>
  <c r="L25" i="2" l="1"/>
  <c r="J24" i="2"/>
  <c r="L16" i="2"/>
  <c r="L10" i="2"/>
  <c r="L11" i="2"/>
  <c r="L9" i="2"/>
  <c r="L8" i="2"/>
  <c r="J12" i="2"/>
  <c r="L6" i="2"/>
  <c r="L5" i="2"/>
  <c r="L4" i="2"/>
  <c r="L24" i="2" l="1"/>
  <c r="L7" i="2"/>
  <c r="L12" i="2"/>
  <c r="G16" i="1"/>
  <c r="Q18" i="3" l="1"/>
  <c r="U18" i="3" s="1"/>
  <c r="U17" i="3" l="1"/>
  <c r="U19" i="3" s="1"/>
  <c r="Q19" i="3"/>
</calcChain>
</file>

<file path=xl/comments1.xml><?xml version="1.0" encoding="utf-8"?>
<comments xmlns="http://schemas.openxmlformats.org/spreadsheetml/2006/main">
  <authors>
    <author>오 영원</author>
    <author>TAMH04</author>
    <author>Administrator</author>
    <author>Admin</author>
  </authors>
  <commentList>
    <comment ref="D5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T5" authorId="1" shapeId="0">
      <text>
        <r>
          <rPr>
            <sz val="9"/>
            <color indexed="81"/>
            <rFont val="돋움"/>
            <family val="3"/>
            <charset val="129"/>
          </rPr>
          <t>작성 예) 123456-1234567</t>
        </r>
      </text>
    </comment>
    <comment ref="D7" authorId="0" shapeId="0">
      <text>
        <r>
          <rPr>
            <sz val="9"/>
            <color indexed="81"/>
            <rFont val="돋움"/>
            <family val="3"/>
            <charset val="129"/>
          </rPr>
          <t xml:space="preserve">1. 세대주, 세대원, 세대주의 배우자 중에서 </t>
        </r>
        <r>
          <rPr>
            <b/>
            <u/>
            <sz val="9"/>
            <color indexed="81"/>
            <rFont val="돋움"/>
            <family val="3"/>
            <charset val="129"/>
          </rPr>
          <t>반드시 1개만 체크</t>
        </r>
        <r>
          <rPr>
            <b/>
            <sz val="9"/>
            <color indexed="81"/>
            <rFont val="돋움"/>
            <family val="3"/>
            <charset val="129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(2025.12.31 기준으로 작성)</t>
        </r>
        <r>
          <rPr>
            <b/>
            <u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   ※ </t>
        </r>
        <r>
          <rPr>
            <b/>
            <u/>
            <sz val="9"/>
            <color indexed="81"/>
            <rFont val="돋움"/>
            <family val="3"/>
            <charset val="129"/>
          </rPr>
          <t>세대주의 배우자</t>
        </r>
        <r>
          <rPr>
            <sz val="9"/>
            <color indexed="81"/>
            <rFont val="돋움"/>
            <family val="3"/>
            <charset val="129"/>
          </rPr>
          <t>: 세대주가 본인의 배우자인 경우 선택
2. 근무기간 : 2025.1.1 이전 입사자는 2025.1.1로 입력, 25년 중도입사자는 회사입사일 기재</t>
        </r>
      </text>
    </comment>
    <comment ref="D10" authorId="0" shapeId="0">
      <text>
        <r>
          <rPr>
            <sz val="9"/>
            <color indexed="81"/>
            <rFont val="돋움"/>
            <family val="3"/>
            <charset val="129"/>
          </rPr>
          <t>인적공제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변동여부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체크</t>
        </r>
        <r>
          <rPr>
            <sz val="9"/>
            <color indexed="81"/>
            <rFont val="돋움"/>
            <family val="3"/>
            <charset val="129"/>
          </rPr>
          <t xml:space="preserve">
변동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새로운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기본공제대상자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주민등록등본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가족관계증명서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증빙서류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
기존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기본공제대상자가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</text>
    </comment>
    <comment ref="H14" authorId="2" shapeId="0">
      <text>
        <r>
          <rPr>
            <sz val="9"/>
            <color indexed="81"/>
            <rFont val="Tahoma"/>
            <family val="2"/>
          </rPr>
          <t xml:space="preserve">1955.12.31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출생인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  <comment ref="J14" authorId="0" shapeId="0">
      <text>
        <r>
          <rPr>
            <sz val="9"/>
            <color indexed="81"/>
            <rFont val="돋움"/>
            <family val="3"/>
            <charset val="129"/>
          </rPr>
          <t>귀속년도</t>
        </r>
        <r>
          <rPr>
            <sz val="9"/>
            <color indexed="81"/>
            <rFont val="Tahoma"/>
            <family val="2"/>
          </rPr>
          <t xml:space="preserve">(2025) </t>
        </r>
        <r>
          <rPr>
            <sz val="9"/>
            <color indexed="81"/>
            <rFont val="돋움"/>
            <family val="3"/>
            <charset val="129"/>
          </rPr>
          <t>출산입양에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직계비속인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  <comment ref="K14" authorId="0" shapeId="0">
      <text>
        <r>
          <rPr>
            <sz val="9"/>
            <color indexed="81"/>
            <rFont val="돋움"/>
            <family val="3"/>
            <charset val="129"/>
          </rPr>
          <t>간소화자료는 "국세청"란에 기입(건강보험,고용보험 포함)
간소화자료 외의 자료는 "기타"란에 기입</t>
        </r>
      </text>
    </comment>
    <comment ref="J15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세이상</t>
        </r>
        <r>
          <rPr>
            <sz val="9"/>
            <color indexed="81"/>
            <rFont val="Tahoma"/>
            <family val="2"/>
          </rPr>
          <t xml:space="preserve"> (17.12.31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출생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자녀이면서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기본공제대상자인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  <comment ref="L15" authorId="0" shapeId="0">
      <text>
        <r>
          <rPr>
            <sz val="9"/>
            <color indexed="81"/>
            <rFont val="돋움"/>
            <family val="3"/>
            <charset val="129"/>
          </rPr>
          <t>간소화서비스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건강보험료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국민연금보험료는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아님</t>
        </r>
      </text>
    </comment>
    <comment ref="N15" authorId="0" shapeId="0">
      <text>
        <r>
          <rPr>
            <sz val="9"/>
            <color indexed="81"/>
            <rFont val="돋움"/>
            <family val="3"/>
            <charset val="129"/>
          </rPr>
          <t>간소화서비스 고용보험료 금액 입력
※ 국민연금보험료는 기재대상 아님</t>
        </r>
      </text>
    </comment>
    <comment ref="R15" authorId="0" shapeId="0">
      <text>
        <r>
          <rPr>
            <sz val="9"/>
            <color indexed="81"/>
            <rFont val="돋움"/>
            <family val="3"/>
            <charset val="129"/>
          </rPr>
          <t>공제대상자가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장애인인
것과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관계없이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보험상품이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장애인전용보장상품인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</text>
    </comment>
    <comment ref="T15" authorId="0" shapeId="0">
      <text>
        <r>
          <rPr>
            <u/>
            <sz val="9"/>
            <color indexed="81"/>
            <rFont val="돋움"/>
            <family val="3"/>
            <charset val="129"/>
          </rPr>
          <t>본인, 6세이하, 미숙아·선천성 이상, 난임시술비, 65세이상, 장애인, 산정특례자 제외</t>
        </r>
        <r>
          <rPr>
            <sz val="9"/>
            <color indexed="81"/>
            <rFont val="돋움"/>
            <family val="3"/>
            <charset val="129"/>
          </rPr>
          <t>한 나머지 기재</t>
        </r>
      </text>
    </comment>
    <comment ref="W15" authorId="0" shapeId="0">
      <text>
        <r>
          <rPr>
            <sz val="9"/>
            <color indexed="81"/>
            <rFont val="돋움"/>
            <family val="3"/>
            <charset val="129"/>
          </rPr>
          <t>만6세이하: 2019.01.01 이후 출생자  / 만65세이상 : 1960.12.31 이전 출생자
산정특례자: 의료기관에서 발급하는 의료비영수증 상의 "환자구분" 란에서 건강보험산정특례대상자 여부를 확인할 수 있음   (간소화서비스에서 제공되지 않음)</t>
        </r>
      </text>
    </comment>
    <comment ref="Y15" authorId="0" shapeId="0">
      <text>
        <r>
          <rPr>
            <sz val="9"/>
            <color indexed="81"/>
            <rFont val="돋움"/>
            <family val="3"/>
            <charset val="129"/>
          </rPr>
          <t>* 기재요령
 - 간소화자료에서 조회되는 "</t>
        </r>
        <r>
          <rPr>
            <b/>
            <u/>
            <sz val="9"/>
            <color indexed="81"/>
            <rFont val="돋움"/>
            <family val="3"/>
            <charset val="129"/>
          </rPr>
          <t>피보험자</t>
        </r>
        <r>
          <rPr>
            <sz val="9"/>
            <color indexed="81"/>
            <rFont val="돋움"/>
            <family val="3"/>
            <charset val="129"/>
          </rPr>
          <t xml:space="preserve">" 기준으로 공제신청서 작성
&lt;참고사항&gt;
 1) 2024년 의료비를 2025년에 실손의료보험금으로 수령한 경우
  -&gt;실제로 수령한 연도인 2025년 귀속 연말정산에 반영
 2) 실손의료보험금 계약자와 피보험자 상이한 경우
  -&gt;계약자가 아닌 </t>
        </r>
        <r>
          <rPr>
            <u/>
            <sz val="9"/>
            <color indexed="81"/>
            <rFont val="돋움"/>
            <family val="3"/>
            <charset val="129"/>
          </rPr>
          <t>피보험자를 기준</t>
        </r>
        <r>
          <rPr>
            <sz val="9"/>
            <color indexed="81"/>
            <rFont val="돋움"/>
            <family val="3"/>
            <charset val="129"/>
          </rPr>
          <t xml:space="preserve">으로 반영
※ 실손의료비보험금 수령액이 존재함에도 불구하고 자료 작성시 고의 또는 실수로 누락하는 경우
    부당공제로 추징될 수 있으며, </t>
        </r>
        <r>
          <rPr>
            <b/>
            <sz val="9"/>
            <color indexed="81"/>
            <rFont val="돋움"/>
            <family val="3"/>
            <charset val="129"/>
          </rPr>
          <t>본인뿐만 아니라 원천징수의무자인 회사(사업장)에게도
   가산세가 부과될 수 있으므로 정확한 자료 제출 및 금액 기입 요망</t>
        </r>
      </text>
    </comment>
    <comment ref="B18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자녀·손자녀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배우자</t>
        </r>
        <r>
          <rPr>
            <sz val="8"/>
            <color indexed="81"/>
            <rFont val="Tahoma"/>
            <family val="2"/>
          </rPr>
          <t xml:space="preserve">
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 xml:space="preserve">위탁아동
</t>
        </r>
      </text>
    </comment>
    <comment ref="C18" authorId="0" shapeId="0">
      <text>
        <r>
          <rPr>
            <sz val="9"/>
            <color indexed="81"/>
            <rFont val="돋움"/>
            <family val="3"/>
            <charset val="129"/>
          </rPr>
          <t>자동서식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기입하지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</text>
    </comment>
    <comment ref="H18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18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19" authorId="1" shapeId="0">
      <text>
        <r>
          <rPr>
            <sz val="9"/>
            <color indexed="81"/>
            <rFont val="돋움"/>
            <family val="3"/>
            <charset val="129"/>
          </rPr>
          <t xml:space="preserve">1.내국인
9.외국인
</t>
        </r>
      </text>
    </comment>
    <comment ref="C19" authorId="0" shapeId="0">
      <text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주민번호는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</text>
    </comment>
    <comment ref="F19" authorId="0" shapeId="0">
      <text>
        <r>
          <rPr>
            <sz val="9"/>
            <color indexed="81"/>
            <rFont val="돋움"/>
            <family val="3"/>
            <charset val="129"/>
          </rPr>
          <t>부녀자공제
해당시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G19" authorId="0" shapeId="0">
      <text>
        <r>
          <rPr>
            <sz val="9"/>
            <color indexed="81"/>
            <rFont val="돋움"/>
            <family val="3"/>
            <charset val="129"/>
          </rPr>
          <t>한부모공제
해당시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19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19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0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  <r>
          <rPr>
            <b/>
            <sz val="8"/>
            <color indexed="81"/>
            <rFont val="돋움"/>
            <family val="3"/>
            <charset val="129"/>
          </rPr>
          <t xml:space="preserve">
</t>
        </r>
      </text>
    </comment>
    <comment ref="C20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20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20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20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0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1" authorId="1" shapeId="0">
      <text>
        <r>
          <rPr>
            <sz val="9"/>
            <color indexed="81"/>
            <rFont val="돋움"/>
            <family val="3"/>
            <charset val="129"/>
          </rPr>
          <t>1.내국인
9.외국인</t>
        </r>
      </text>
    </comment>
    <comment ref="C21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21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1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2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</text>
    </comment>
    <comment ref="C22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22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22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22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2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3" authorId="1" shapeId="0">
      <text>
        <r>
          <rPr>
            <sz val="9"/>
            <color indexed="81"/>
            <rFont val="돋움"/>
            <family val="3"/>
            <charset val="129"/>
          </rPr>
          <t xml:space="preserve">1.내국인
9.외국인
</t>
        </r>
      </text>
    </comment>
    <comment ref="C23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23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3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4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</text>
    </comment>
    <comment ref="C24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24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24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24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4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5" authorId="1" shapeId="0">
      <text>
        <r>
          <rPr>
            <sz val="9"/>
            <color indexed="81"/>
            <rFont val="돋움"/>
            <family val="3"/>
            <charset val="129"/>
          </rPr>
          <t>1.내국인
9.외국인</t>
        </r>
      </text>
    </comment>
    <comment ref="C25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25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5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6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</text>
    </comment>
    <comment ref="C26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26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26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26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6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7" authorId="1" shapeId="0">
      <text>
        <r>
          <rPr>
            <sz val="9"/>
            <color indexed="81"/>
            <rFont val="돋움"/>
            <family val="3"/>
            <charset val="129"/>
          </rPr>
          <t>1.내국인
9.외국인</t>
        </r>
      </text>
    </comment>
    <comment ref="C27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27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7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8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</text>
    </comment>
    <comment ref="C28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28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28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28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8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9" authorId="1" shapeId="0">
      <text>
        <r>
          <rPr>
            <sz val="9"/>
            <color indexed="81"/>
            <rFont val="돋움"/>
            <family val="3"/>
            <charset val="129"/>
          </rPr>
          <t>1.내국인
9.외국인</t>
        </r>
      </text>
    </comment>
    <comment ref="C29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29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29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0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</text>
    </comment>
    <comment ref="C30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30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30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30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30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1" authorId="1" shapeId="0">
      <text>
        <r>
          <rPr>
            <sz val="9"/>
            <color indexed="81"/>
            <rFont val="돋움"/>
            <family val="3"/>
            <charset val="129"/>
          </rPr>
          <t>1.내국인
9.외국인</t>
        </r>
      </text>
    </comment>
    <comment ref="C31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31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31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2" authorId="1" shapeId="0">
      <text>
        <r>
          <rPr>
            <sz val="8"/>
            <color indexed="81"/>
            <rFont val="Tahoma"/>
            <family val="2"/>
          </rPr>
          <t xml:space="preserve">0. </t>
        </r>
        <r>
          <rPr>
            <sz val="8"/>
            <color indexed="81"/>
            <rFont val="돋움"/>
            <family val="3"/>
            <charset val="129"/>
          </rPr>
          <t>소득자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본인
</t>
        </r>
        <r>
          <rPr>
            <sz val="8"/>
            <color indexed="81"/>
            <rFont val="Tahoma"/>
            <family val="2"/>
          </rPr>
          <t xml:space="preserve">1. </t>
        </r>
        <r>
          <rPr>
            <sz val="8"/>
            <color indexed="81"/>
            <rFont val="돋움"/>
            <family val="3"/>
            <charset val="129"/>
          </rPr>
          <t>소득자의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2. </t>
        </r>
        <r>
          <rPr>
            <sz val="8"/>
            <color indexed="81"/>
            <rFont val="돋움"/>
            <family val="3"/>
            <charset val="129"/>
          </rPr>
          <t>배우자의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직계존속
</t>
        </r>
        <r>
          <rPr>
            <sz val="8"/>
            <color indexed="81"/>
            <rFont val="Tahoma"/>
            <family val="2"/>
          </rPr>
          <t xml:space="preserve">3.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4. </t>
        </r>
        <r>
          <rPr>
            <sz val="8"/>
            <color indexed="81"/>
            <rFont val="돋움"/>
            <family val="3"/>
            <charset val="129"/>
          </rPr>
          <t>직계비속</t>
        </r>
        <r>
          <rPr>
            <sz val="8"/>
            <color indexed="81"/>
            <rFont val="Tahoma"/>
            <family val="2"/>
          </rPr>
          <t>(</t>
        </r>
        <r>
          <rPr>
            <sz val="8"/>
            <color indexed="81"/>
            <rFont val="돋움"/>
            <family val="3"/>
            <charset val="129"/>
          </rPr>
          <t>자녀</t>
        </r>
        <r>
          <rPr>
            <sz val="8"/>
            <color indexed="81"/>
            <rFont val="Tahoma"/>
            <family val="2"/>
          </rPr>
          <t>·</t>
        </r>
        <r>
          <rPr>
            <sz val="8"/>
            <color indexed="81"/>
            <rFont val="돋움"/>
            <family val="3"/>
            <charset val="129"/>
          </rPr>
          <t>손자녀</t>
        </r>
        <r>
          <rPr>
            <sz val="8"/>
            <color indexed="81"/>
            <rFont val="Tahoma"/>
            <family val="2"/>
          </rPr>
          <t xml:space="preserve">, </t>
        </r>
        <r>
          <rPr>
            <sz val="8"/>
            <color indexed="81"/>
            <rFont val="돋움"/>
            <family val="3"/>
            <charset val="129"/>
          </rPr>
          <t>입양자</t>
        </r>
        <r>
          <rPr>
            <sz val="8"/>
            <color indexed="81"/>
            <rFont val="Tahoma"/>
            <family val="2"/>
          </rPr>
          <t xml:space="preserve">)
5. </t>
        </r>
        <r>
          <rPr>
            <sz val="8"/>
            <color indexed="81"/>
            <rFont val="돋움"/>
            <family val="3"/>
            <charset val="129"/>
          </rPr>
          <t>장애인인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>직계비속의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돋움"/>
            <family val="3"/>
            <charset val="129"/>
          </rPr>
          <t xml:space="preserve">배우자
</t>
        </r>
        <r>
          <rPr>
            <sz val="8"/>
            <color indexed="81"/>
            <rFont val="Tahoma"/>
            <family val="2"/>
          </rPr>
          <t xml:space="preserve">6. </t>
        </r>
        <r>
          <rPr>
            <sz val="8"/>
            <color indexed="81"/>
            <rFont val="돋움"/>
            <family val="3"/>
            <charset val="129"/>
          </rPr>
          <t xml:space="preserve">형제자매
</t>
        </r>
        <r>
          <rPr>
            <sz val="8"/>
            <color indexed="81"/>
            <rFont val="Tahoma"/>
            <family val="2"/>
          </rPr>
          <t xml:space="preserve">7. </t>
        </r>
        <r>
          <rPr>
            <sz val="8"/>
            <color indexed="81"/>
            <rFont val="돋움"/>
            <family val="3"/>
            <charset val="129"/>
          </rPr>
          <t xml:space="preserve">수급자
</t>
        </r>
        <r>
          <rPr>
            <sz val="8"/>
            <color indexed="81"/>
            <rFont val="Tahoma"/>
            <family val="2"/>
          </rPr>
          <t xml:space="preserve">8. </t>
        </r>
        <r>
          <rPr>
            <sz val="8"/>
            <color indexed="81"/>
            <rFont val="돋움"/>
            <family val="3"/>
            <charset val="129"/>
          </rPr>
          <t>위탁아동</t>
        </r>
        <r>
          <rPr>
            <b/>
            <sz val="8"/>
            <color indexed="81"/>
            <rFont val="돋움"/>
            <family val="3"/>
            <charset val="129"/>
          </rPr>
          <t xml:space="preserve">
</t>
        </r>
      </text>
    </comment>
    <comment ref="C32" authorId="0" shapeId="0">
      <text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32" authorId="0" shapeId="0">
      <text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32" authorId="0" shapeId="0">
      <text>
        <r>
          <rPr>
            <sz val="9"/>
            <color indexed="81"/>
            <rFont val="돋움"/>
            <family val="3"/>
            <charset val="129"/>
          </rPr>
          <t>기본공제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O,X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H32" authorId="0" shapeId="0">
      <text>
        <r>
          <rPr>
            <sz val="9"/>
            <color indexed="81"/>
            <rFont val="돋움"/>
            <family val="3"/>
            <charset val="129"/>
          </rPr>
          <t>경로우대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32" authorId="0" shapeId="0">
      <text>
        <r>
          <rPr>
            <sz val="9"/>
            <color indexed="81"/>
            <rFont val="돋움"/>
            <family val="3"/>
            <charset val="129"/>
          </rPr>
          <t>출산·입양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3" authorId="1" shapeId="0">
      <text>
        <r>
          <rPr>
            <sz val="9"/>
            <color indexed="81"/>
            <rFont val="돋움"/>
            <family val="3"/>
            <charset val="129"/>
          </rPr>
          <t xml:space="preserve">1.내국인
9.외국인
</t>
        </r>
      </text>
    </comment>
    <comment ref="C33" authorId="1" shapeId="0">
      <text>
        <r>
          <rPr>
            <sz val="9"/>
            <color indexed="81"/>
            <rFont val="돋움"/>
            <family val="3"/>
            <charset val="129"/>
          </rPr>
          <t>주민등록번호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H33" authorId="0" shapeId="0">
      <text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33" authorId="0" shapeId="0">
      <text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F36" authorId="3" shapeId="0">
      <text>
        <r>
          <rPr>
            <sz val="9"/>
            <color indexed="81"/>
            <rFont val="돋움"/>
            <family val="3"/>
            <charset val="129"/>
          </rPr>
          <t>교육비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직업훈련비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교복구입비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학자금대출원리금상환액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응시료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대학입학전형료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O36" authorId="3" shapeId="0">
      <text>
        <r>
          <rPr>
            <sz val="9"/>
            <color indexed="81"/>
            <rFont val="돋움"/>
            <family val="3"/>
            <charset val="129"/>
          </rPr>
          <t>제로페이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U36" authorId="3" shapeId="0">
      <text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간소화자료금액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Y39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
기입</t>
        </r>
        <r>
          <rPr>
            <sz val="9"/>
            <color indexed="81"/>
            <rFont val="Tahoma"/>
            <family val="2"/>
          </rPr>
          <t xml:space="preserve"> X</t>
        </r>
      </text>
    </comment>
    <comment ref="C41" authorId="0" shapeId="0">
      <text>
        <r>
          <rPr>
            <sz val="9"/>
            <color indexed="81"/>
            <rFont val="돋움"/>
            <family val="3"/>
            <charset val="129"/>
          </rPr>
          <t>자동서식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기입하지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</text>
    </comment>
    <comment ref="AB48" authorId="2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AH48" authorId="2" shapeId="0">
      <text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총급여</t>
        </r>
        <r>
          <rPr>
            <b/>
            <u/>
            <sz val="9"/>
            <color indexed="81"/>
            <rFont val="Tahoma"/>
            <family val="2"/>
          </rPr>
          <t xml:space="preserve"> 7,000</t>
        </r>
        <r>
          <rPr>
            <b/>
            <u/>
            <sz val="9"/>
            <color indexed="81"/>
            <rFont val="돋움"/>
            <family val="3"/>
            <charset val="129"/>
          </rPr>
          <t>만원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u/>
            <sz val="9"/>
            <color indexed="81"/>
            <rFont val="돋움"/>
            <family val="3"/>
            <charset val="129"/>
          </rPr>
          <t>종전직장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소득포함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입력대상자
</t>
        </r>
        <r>
          <rPr>
            <sz val="9"/>
            <color indexed="81"/>
            <rFont val="Tahoma"/>
            <family val="2"/>
          </rPr>
          <t xml:space="preserve"> 1. </t>
        </r>
        <r>
          <rPr>
            <sz val="9"/>
            <color indexed="81"/>
            <rFont val="돋움"/>
            <family val="3"/>
            <charset val="129"/>
          </rPr>
          <t xml:space="preserve">본인
</t>
        </r>
        <r>
          <rPr>
            <sz val="9"/>
            <color indexed="81"/>
            <rFont val="Tahoma"/>
            <family val="2"/>
          </rPr>
          <t xml:space="preserve"> 2. </t>
        </r>
        <r>
          <rPr>
            <sz val="9"/>
            <color indexed="81"/>
            <rFont val="돋움"/>
            <family val="3"/>
            <charset val="129"/>
          </rPr>
          <t>기본공제대상자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형제자매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)
 3. </t>
        </r>
        <r>
          <rPr>
            <sz val="9"/>
            <color indexed="81"/>
            <rFont val="돋움"/>
            <family val="3"/>
            <charset val="129"/>
          </rPr>
          <t>기본공제대상자가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연간소득금액</t>
        </r>
        <r>
          <rPr>
            <sz val="9"/>
            <color indexed="81"/>
            <rFont val="Tahoma"/>
            <family val="2"/>
          </rPr>
          <t xml:space="preserve"> 100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직계존비속
총급여액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도서공연등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없으므로
신용카드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직불카드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현금영수증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사용수단별로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사용금액에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재분배가
필요하여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사용수단별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공제율</t>
        </r>
        <r>
          <rPr>
            <sz val="9"/>
            <color indexed="81"/>
            <rFont val="Tahoma"/>
            <family val="2"/>
          </rPr>
          <t>(%)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오 영원</author>
    <author>Administrator</author>
    <author>VIC</author>
  </authors>
  <commentList>
    <comment ref="J3" authorId="0" shapeId="0">
      <text>
        <r>
          <rPr>
            <sz val="9"/>
            <color indexed="81"/>
            <rFont val="돋움"/>
            <family val="3"/>
            <charset val="129"/>
          </rPr>
          <t>간소화자료의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국민연금보험료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
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근무지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당사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납부액은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L3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7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8" authorId="0" shapeId="0">
      <text>
        <r>
          <rPr>
            <sz val="9"/>
            <color indexed="81"/>
            <rFont val="돋움"/>
            <family val="3"/>
            <charset val="129"/>
          </rPr>
          <t>간소화자료의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건강보험료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
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근무지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당사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납부액은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J10" authorId="0" shapeId="0">
      <text>
        <r>
          <rPr>
            <sz val="9"/>
            <color indexed="81"/>
            <rFont val="돋움"/>
            <family val="3"/>
            <charset val="129"/>
          </rPr>
          <t>간소화자료의 고용보험료 금액 입력
전 직장은 종(전)근무지, 당사 납부액은 주(현)근무지 칸에 입력</t>
        </r>
      </text>
    </comment>
    <comment ref="J12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주택임차차입금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공제요건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아래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요건들을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충족시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u/>
            <sz val="9"/>
            <color indexed="81"/>
            <rFont val="Tahoma"/>
            <family val="2"/>
          </rPr>
          <t>25</t>
        </r>
        <r>
          <rPr>
            <u/>
            <sz val="9"/>
            <color indexed="81"/>
            <rFont val="돋움"/>
            <family val="3"/>
            <charset val="129"/>
          </rPr>
          <t>년말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현재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무주택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세대주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세대주가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받지않을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세대원도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)
2. </t>
        </r>
        <r>
          <rPr>
            <u/>
            <sz val="9"/>
            <color indexed="81"/>
            <rFont val="돋움"/>
            <family val="3"/>
            <charset val="129"/>
          </rPr>
          <t>국민주택규모</t>
        </r>
        <r>
          <rPr>
            <u/>
            <sz val="9"/>
            <color indexed="81"/>
            <rFont val="Tahoma"/>
            <family val="2"/>
          </rPr>
          <t>(85</t>
        </r>
        <r>
          <rPr>
            <u/>
            <sz val="9"/>
            <color indexed="81"/>
            <rFont val="돋움"/>
            <family val="3"/>
            <charset val="129"/>
          </rPr>
          <t>㎡</t>
        </r>
        <r>
          <rPr>
            <u/>
            <sz val="9"/>
            <color indexed="81"/>
            <rFont val="Tahoma"/>
            <family val="2"/>
          </rPr>
          <t>, 25.7</t>
        </r>
        <r>
          <rPr>
            <u/>
            <sz val="9"/>
            <color indexed="81"/>
            <rFont val="돋움"/>
            <family val="3"/>
            <charset val="129"/>
          </rPr>
          <t>평</t>
        </r>
        <r>
          <rPr>
            <u/>
            <sz val="9"/>
            <color indexed="81"/>
            <rFont val="Tahoma"/>
            <family val="2"/>
          </rPr>
          <t xml:space="preserve">) </t>
        </r>
        <r>
          <rPr>
            <u/>
            <sz val="9"/>
            <color indexed="81"/>
            <rFont val="돋움"/>
            <family val="3"/>
            <charset val="129"/>
          </rPr>
          <t>이하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주거용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오피스텔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
3. </t>
        </r>
        <r>
          <rPr>
            <sz val="9"/>
            <color indexed="81"/>
            <rFont val="돋움"/>
            <family val="3"/>
            <charset val="129"/>
          </rPr>
          <t>입주일과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전입일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빠른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Tahoma"/>
            <family val="2"/>
          </rPr>
          <t>3</t>
        </r>
        <r>
          <rPr>
            <u/>
            <sz val="9"/>
            <color indexed="81"/>
            <rFont val="돋움"/>
            <family val="3"/>
            <charset val="129"/>
          </rPr>
          <t>개월이내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차입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대출기관에서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임대인계좌로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직접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 xml:space="preserve">입금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출입국관리법에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외국인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국내거소신고를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외국국적동포도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상기조건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장기주택저당차입금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공제요건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아래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주거용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오피스텔·고시원은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</t>
        </r>
        <r>
          <rPr>
            <sz val="9"/>
            <color indexed="81"/>
            <rFont val="Tahoma"/>
            <family val="2"/>
          </rPr>
          <t xml:space="preserve"> X )
</t>
        </r>
        <r>
          <rPr>
            <b/>
            <sz val="9"/>
            <color indexed="81"/>
            <rFont val="돋움"/>
            <family val="3"/>
            <charset val="129"/>
          </rPr>
          <t>공통</t>
        </r>
        <r>
          <rPr>
            <sz val="9"/>
            <color indexed="81"/>
            <rFont val="Tahoma"/>
            <family val="2"/>
          </rPr>
          <t>: 1) 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세대주일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세대주가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주택자금관련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세대원도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)
         2) 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 xml:space="preserve">
         3) </t>
        </r>
        <r>
          <rPr>
            <sz val="9"/>
            <color indexed="81"/>
            <rFont val="돋움"/>
            <family val="3"/>
            <charset val="129"/>
          </rPr>
          <t>차입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상환기간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예외적으로</t>
        </r>
        <r>
          <rPr>
            <sz val="9"/>
            <color indexed="81"/>
            <rFont val="Tahoma"/>
            <family val="2"/>
          </rPr>
          <t xml:space="preserve"> 10</t>
        </r>
        <r>
          <rPr>
            <sz val="9"/>
            <color indexed="81"/>
            <rFont val="돋움"/>
            <family val="3"/>
            <charset val="129"/>
          </rPr>
          <t>년이상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해당자는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)
         4) </t>
        </r>
        <r>
          <rPr>
            <sz val="9"/>
            <color indexed="81"/>
            <rFont val="돋움"/>
            <family val="3"/>
            <charset val="129"/>
          </rPr>
          <t>소유권이전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등기일로부터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차입분일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것
</t>
        </r>
        <r>
          <rPr>
            <sz val="9"/>
            <color indexed="81"/>
            <rFont val="Tahoma"/>
            <family val="2"/>
          </rPr>
          <t xml:space="preserve">         5) 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장기주택저당차입금이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명의일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차입분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취득당시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or 1</t>
        </r>
        <r>
          <rPr>
            <sz val="9"/>
            <color indexed="81"/>
            <rFont val="돋움"/>
            <family val="3"/>
            <charset val="129"/>
          </rPr>
          <t>주택보유자로서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기준시가</t>
        </r>
        <r>
          <rPr>
            <u/>
            <sz val="9"/>
            <color indexed="81"/>
            <rFont val="Tahoma"/>
            <family val="2"/>
          </rPr>
          <t xml:space="preserve"> 6</t>
        </r>
        <r>
          <rPr>
            <u/>
            <sz val="9"/>
            <color indexed="81"/>
            <rFont val="돋움"/>
            <family val="3"/>
            <charset val="129"/>
          </rPr>
          <t>억원이하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제한없음</t>
        </r>
        <r>
          <rPr>
            <sz val="9"/>
            <color indexed="81"/>
            <rFont val="Tahoma"/>
            <family val="2"/>
          </rPr>
          <t>)
2.</t>
        </r>
        <r>
          <rPr>
            <b/>
            <sz val="9"/>
            <color indexed="81"/>
            <rFont val="Tahoma"/>
            <family val="2"/>
          </rPr>
          <t xml:space="preserve"> 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~ 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차입분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취득당시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or 1</t>
        </r>
        <r>
          <rPr>
            <sz val="9"/>
            <color indexed="81"/>
            <rFont val="돋움"/>
            <family val="3"/>
            <charset val="129"/>
          </rPr>
          <t>주택보유자로서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기준시가</t>
        </r>
        <r>
          <rPr>
            <u/>
            <sz val="9"/>
            <color indexed="81"/>
            <rFont val="Tahoma"/>
            <family val="2"/>
          </rPr>
          <t xml:space="preserve"> 5</t>
        </r>
        <r>
          <rPr>
            <u/>
            <sz val="9"/>
            <color indexed="81"/>
            <rFont val="돋움"/>
            <family val="3"/>
            <charset val="129"/>
          </rPr>
          <t>억원이하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제한없음</t>
        </r>
        <r>
          <rPr>
            <sz val="9"/>
            <color indexed="81"/>
            <rFont val="Tahoma"/>
            <family val="2"/>
          </rPr>
          <t xml:space="preserve">)
3. </t>
        </r>
        <r>
          <rPr>
            <b/>
            <sz val="9"/>
            <color indexed="81"/>
            <rFont val="Tahoma"/>
            <family val="2"/>
          </rPr>
          <t>14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~18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차입분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취득당시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or 1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보유자로서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기준시가</t>
        </r>
        <r>
          <rPr>
            <u/>
            <sz val="9"/>
            <color indexed="81"/>
            <rFont val="Tahoma"/>
            <family val="2"/>
          </rPr>
          <t xml:space="preserve"> 4</t>
        </r>
        <r>
          <rPr>
            <u/>
            <sz val="9"/>
            <color indexed="81"/>
            <rFont val="돋움"/>
            <family val="3"/>
            <charset val="129"/>
          </rPr>
          <t>억원이하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제한없음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차입분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취득당시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무주택자로서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기준시가</t>
        </r>
        <r>
          <rPr>
            <u/>
            <sz val="9"/>
            <color indexed="81"/>
            <rFont val="Tahoma"/>
            <family val="2"/>
          </rPr>
          <t xml:space="preserve"> 3</t>
        </r>
        <r>
          <rPr>
            <u/>
            <sz val="9"/>
            <color indexed="81"/>
            <rFont val="돋움"/>
            <family val="3"/>
            <charset val="129"/>
          </rPr>
          <t>억원이하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국민주택규모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취득
</t>
        </r>
        <r>
          <rPr>
            <sz val="9"/>
            <color indexed="81"/>
            <rFont val="Tahoma"/>
            <family val="2"/>
          </rPr>
          <t xml:space="preserve"> - 25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보유기간이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이하
</t>
        </r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보유주택수는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세대구성원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등본상의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세대주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세대원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전원의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보유주택수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합계임
</t>
        </r>
        <r>
          <rPr>
            <b/>
            <sz val="9"/>
            <color indexed="81"/>
            <rFont val="Tahoma"/>
            <family val="2"/>
          </rPr>
          <t xml:space="preserve">    - </t>
        </r>
        <r>
          <rPr>
            <sz val="9"/>
            <color indexed="81"/>
            <rFont val="돋움"/>
            <family val="3"/>
            <charset val="129"/>
          </rPr>
          <t>배우자는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등본상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거주하더라도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보유주택수에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무조건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출입국관리법에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외국인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국내거소신고를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외국국적동포도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J24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25" authorId="0" shapeId="0">
      <text>
        <r>
          <rPr>
            <sz val="9"/>
            <color indexed="81"/>
            <rFont val="Tahoma"/>
            <family val="2"/>
          </rPr>
          <t>2000.12.31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개인연금저축만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u/>
            <sz val="9"/>
            <color indexed="81"/>
            <rFont val="Tahoma"/>
            <family val="2"/>
          </rPr>
          <t>2001</t>
        </r>
        <r>
          <rPr>
            <u/>
            <sz val="9"/>
            <color indexed="81"/>
            <rFont val="돋움"/>
            <family val="3"/>
            <charset val="129"/>
          </rPr>
          <t>년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이후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가입한</t>
        </r>
        <r>
          <rPr>
            <u/>
            <sz val="9"/>
            <color indexed="81"/>
            <rFont val="Tahoma"/>
            <family val="2"/>
          </rPr>
          <t xml:space="preserve"> "</t>
        </r>
        <r>
          <rPr>
            <b/>
            <u/>
            <sz val="9"/>
            <color indexed="81"/>
            <rFont val="돋움"/>
            <family val="3"/>
            <charset val="129"/>
          </rPr>
          <t>연금저축</t>
        </r>
        <r>
          <rPr>
            <b/>
            <u/>
            <sz val="9"/>
            <color indexed="81"/>
            <rFont val="Tahoma"/>
            <family val="2"/>
          </rPr>
          <t>"</t>
        </r>
        <r>
          <rPr>
            <b/>
            <u/>
            <sz val="9"/>
            <color indexed="81"/>
            <rFont val="돋움"/>
            <family val="3"/>
            <charset val="129"/>
          </rPr>
          <t>은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신고서</t>
        </r>
        <r>
          <rPr>
            <b/>
            <u/>
            <sz val="9"/>
            <color indexed="81"/>
            <rFont val="Tahoma"/>
            <family val="2"/>
          </rPr>
          <t>(3</t>
        </r>
        <r>
          <rPr>
            <b/>
            <u/>
            <sz val="9"/>
            <color indexed="81"/>
            <rFont val="돋움"/>
            <family val="3"/>
            <charset val="129"/>
          </rPr>
          <t>쪽</t>
        </r>
        <r>
          <rPr>
            <b/>
            <u/>
            <sz val="9"/>
            <color indexed="81"/>
            <rFont val="Tahoma"/>
            <family val="2"/>
          </rPr>
          <t>) Sheet</t>
        </r>
        <r>
          <rPr>
            <b/>
            <u/>
            <sz val="9"/>
            <color indexed="81"/>
            <rFont val="돋움"/>
            <family val="3"/>
            <charset val="129"/>
          </rPr>
          <t>에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기입</t>
        </r>
      </text>
    </comment>
    <comment ref="L26" authorId="1" shapeId="0">
      <text>
        <r>
          <rPr>
            <sz val="9"/>
            <color indexed="81"/>
            <rFont val="Tahoma"/>
            <family val="2"/>
          </rPr>
          <t xml:space="preserve">2016.01.01 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총급여액</t>
        </r>
        <r>
          <rPr>
            <u/>
            <sz val="9"/>
            <color indexed="81"/>
            <rFont val="Tahoma"/>
            <family val="2"/>
          </rPr>
          <t xml:space="preserve"> 8</t>
        </r>
        <r>
          <rPr>
            <u/>
            <sz val="9"/>
            <color indexed="81"/>
            <rFont val="돋움"/>
            <family val="3"/>
            <charset val="129"/>
          </rPr>
          <t>천만원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이하인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법인대표자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주택마련저축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공제요건</t>
        </r>
        <r>
          <rPr>
            <sz val="9"/>
            <color indexed="81"/>
            <rFont val="돋움"/>
            <family val="3"/>
            <charset val="129"/>
          </rPr>
          <t xml:space="preserve">
공통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b/>
            <u/>
            <sz val="9"/>
            <color indexed="81"/>
            <rFont val="돋움"/>
            <family val="3"/>
            <charset val="129"/>
          </rPr>
          <t>총급여액</t>
        </r>
        <r>
          <rPr>
            <b/>
            <u/>
            <sz val="9"/>
            <color indexed="81"/>
            <rFont val="Tahoma"/>
            <family val="2"/>
          </rPr>
          <t xml:space="preserve"> 7,000</t>
        </r>
        <r>
          <rPr>
            <b/>
            <u/>
            <sz val="9"/>
            <color indexed="81"/>
            <rFont val="돋움"/>
            <family val="3"/>
            <charset val="129"/>
          </rPr>
          <t>만원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돋움"/>
            <family val="3"/>
            <charset val="129"/>
          </rPr>
          <t>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본인명의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저축에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세대주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세대주의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근로자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청약저축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1) 2009.12.31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가입분</t>
        </r>
        <r>
          <rPr>
            <sz val="9"/>
            <color indexed="81"/>
            <rFont val="Tahoma"/>
            <family val="2"/>
          </rPr>
          <t>-&gt;25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기준시가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억원이하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국민주택규모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채보유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세대
</t>
        </r>
        <r>
          <rPr>
            <sz val="9"/>
            <color indexed="81"/>
            <rFont val="Tahoma"/>
            <family val="2"/>
          </rPr>
          <t xml:space="preserve"> 2) 2010.01.01 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가입분</t>
        </r>
        <r>
          <rPr>
            <sz val="9"/>
            <color indexed="81"/>
            <rFont val="Tahoma"/>
            <family val="2"/>
          </rPr>
          <t>-&gt;25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세대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주택청약종합저축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청년유대형주택청약종합저축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 : </t>
        </r>
        <r>
          <rPr>
            <sz val="9"/>
            <color indexed="81"/>
            <rFont val="돋움"/>
            <family val="3"/>
            <charset val="129"/>
          </rPr>
          <t>연중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세대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>근로자주택마련저축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연중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국민주택규모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채보유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세대
</t>
        </r>
        <r>
          <rPr>
            <sz val="9"/>
            <color indexed="81"/>
            <rFont val="Tahoma"/>
            <family val="2"/>
          </rPr>
          <t xml:space="preserve"> =&gt; </t>
        </r>
        <r>
          <rPr>
            <u/>
            <sz val="9"/>
            <color indexed="81"/>
            <rFont val="돋움"/>
            <family val="3"/>
            <charset val="129"/>
          </rPr>
          <t>주택청약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당첨으로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중도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해지한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경우를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제외하고는</t>
        </r>
        <r>
          <rPr>
            <u/>
            <sz val="9"/>
            <color indexed="81"/>
            <rFont val="Tahoma"/>
            <family val="2"/>
          </rPr>
          <t xml:space="preserve">, </t>
        </r>
        <r>
          <rPr>
            <u/>
            <sz val="9"/>
            <color indexed="81"/>
            <rFont val="돋움"/>
            <family val="3"/>
            <charset val="129"/>
          </rPr>
          <t>중도해지시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해당년도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납입금액은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소득공제</t>
        </r>
        <r>
          <rPr>
            <u/>
            <sz val="9"/>
            <color indexed="81"/>
            <rFont val="Tahoma"/>
            <family val="2"/>
          </rPr>
          <t xml:space="preserve"> X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주택마련저축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주택임차차입금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공제와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합산하여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한도</t>
        </r>
        <r>
          <rPr>
            <u/>
            <sz val="9"/>
            <color indexed="81"/>
            <rFont val="Tahoma"/>
            <family val="2"/>
          </rPr>
          <t xml:space="preserve"> 400</t>
        </r>
        <r>
          <rPr>
            <u/>
            <sz val="9"/>
            <color indexed="81"/>
            <rFont val="돋움"/>
            <family val="3"/>
            <charset val="129"/>
          </rPr>
          <t>만원까지만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공제</t>
        </r>
      </text>
    </comment>
    <comment ref="J30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G33" authorId="2" shapeId="0">
      <text>
        <r>
          <rPr>
            <sz val="9"/>
            <color indexed="81"/>
            <rFont val="돋움"/>
            <family val="3"/>
            <charset val="129"/>
          </rPr>
          <t>간소화서비스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제공자료</t>
        </r>
      </text>
    </comment>
    <comment ref="G36" authorId="2" shapeId="0">
      <text>
        <r>
          <rPr>
            <sz val="9"/>
            <color indexed="81"/>
            <rFont val="돋움"/>
            <family val="3"/>
            <charset val="129"/>
          </rPr>
          <t>간소화서비스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제공자료</t>
        </r>
      </text>
    </comment>
    <comment ref="G39" authorId="2" shapeId="0">
      <text>
        <r>
          <rPr>
            <sz val="9"/>
            <color indexed="81"/>
            <rFont val="돋움"/>
            <family val="3"/>
            <charset val="129"/>
          </rPr>
          <t>간소화서비스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제공자료</t>
        </r>
      </text>
    </comment>
    <comment ref="J40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41" authorId="0" shapeId="0">
      <text>
        <r>
          <rPr>
            <b/>
            <sz val="9"/>
            <color indexed="81"/>
            <rFont val="돋움"/>
            <family val="3"/>
            <charset val="129"/>
          </rPr>
          <t>자동계산 부분</t>
        </r>
        <r>
          <rPr>
            <sz val="9"/>
            <color indexed="81"/>
            <rFont val="돋움"/>
            <family val="3"/>
            <charset val="129"/>
          </rPr>
          <t xml:space="preserve">
신고서(1쪽)의 값을 불러옴
신고서 1쪽에 정확한 금액 기입 요망</t>
        </r>
      </text>
    </comment>
    <comment ref="L48" authorId="0" shapeId="0">
      <text>
        <r>
          <rPr>
            <sz val="9"/>
            <color indexed="81"/>
            <rFont val="돋움"/>
            <family val="3"/>
            <charset val="129"/>
          </rPr>
          <t>공제금액</t>
        </r>
        <r>
          <rPr>
            <sz val="9"/>
            <color indexed="81"/>
            <rFont val="Tahoma"/>
            <family val="2"/>
          </rPr>
          <t>: Min(</t>
        </r>
        <r>
          <rPr>
            <sz val="9"/>
            <color indexed="81"/>
            <rFont val="돋움"/>
            <family val="3"/>
            <charset val="129"/>
          </rPr>
          <t>당해연도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출연금액</t>
        </r>
        <r>
          <rPr>
            <sz val="9"/>
            <color indexed="81"/>
            <rFont val="Tahoma"/>
            <family val="2"/>
          </rPr>
          <t>, 400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>18.1.1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벤처기업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중소기업의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우리사주조합원의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출연금은</t>
        </r>
        <r>
          <rPr>
            <sz val="9"/>
            <color indexed="81"/>
            <rFont val="Tahoma"/>
            <family val="2"/>
          </rPr>
          <t xml:space="preserve"> 1,500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</t>
        </r>
      </text>
    </comment>
    <comment ref="L49" authorId="0" shapeId="0">
      <text>
        <r>
          <rPr>
            <sz val="9"/>
            <color indexed="81"/>
            <rFont val="돋움"/>
            <family val="3"/>
            <charset val="129"/>
          </rPr>
          <t>공제대상 : 고용유지중소기업 또는 위기지역 내 중견기업 사업장 종사 근로자 (아래 요건 모두 충족시)
1. 전년대비 시간당 임금 미감소 2. 전년대비 상시근로자 수 미감소 3. 1인당 연간임금총액 전년대비 미감소</t>
        </r>
      </text>
    </comment>
    <comment ref="L50" authorId="0" shapeId="0">
      <text>
        <r>
          <rPr>
            <sz val="9"/>
            <color indexed="81"/>
            <rFont val="돋움"/>
            <family val="3"/>
            <charset val="129"/>
          </rPr>
          <t>공제요건: 가입당시 직전년도 총급여액 5천만원 이하 + 25년도 총급여액 8천만원 이하일 것
공제금액: Min(해당연도 납입금액x40%, 연 240만원)</t>
        </r>
      </text>
    </comment>
    <comment ref="L51" authorId="0" shapeId="0">
      <text>
        <r>
          <rPr>
            <sz val="9"/>
            <color indexed="81"/>
            <rFont val="돋움"/>
            <family val="3"/>
            <charset val="129"/>
          </rPr>
          <t>공제요건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가입당시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>34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 + </t>
        </r>
        <r>
          <rPr>
            <sz val="9"/>
            <color indexed="81"/>
            <rFont val="돋움"/>
            <family val="3"/>
            <charset val="129"/>
          </rPr>
          <t>가입당시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직전년도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+ 25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공제금액</t>
        </r>
        <r>
          <rPr>
            <sz val="9"/>
            <color indexed="81"/>
            <rFont val="Tahoma"/>
            <family val="2"/>
          </rPr>
          <t>: Min(</t>
        </r>
        <r>
          <rPr>
            <sz val="9"/>
            <color indexed="81"/>
            <rFont val="돋움"/>
            <family val="3"/>
            <charset val="129"/>
          </rPr>
          <t>해당연도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납입금액</t>
        </r>
        <r>
          <rPr>
            <sz val="9"/>
            <color indexed="81"/>
            <rFont val="Tahoma"/>
            <family val="2"/>
          </rPr>
          <t xml:space="preserve">x40%, </t>
        </r>
        <r>
          <rPr>
            <sz val="9"/>
            <color indexed="81"/>
            <rFont val="돋움"/>
            <family val="3"/>
            <charset val="129"/>
          </rPr>
          <t>연</t>
        </r>
        <r>
          <rPr>
            <sz val="9"/>
            <color indexed="81"/>
            <rFont val="Tahoma"/>
            <family val="2"/>
          </rPr>
          <t xml:space="preserve"> 240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>
  <authors>
    <author>오 영원</author>
    <author>Administrator</author>
    <author>Admin</author>
    <author>user</author>
  </authors>
  <commentList>
    <comment ref="M10" authorId="0" shapeId="0">
      <text>
        <r>
          <rPr>
            <sz val="9"/>
            <color indexed="81"/>
            <rFont val="Tahoma"/>
            <family val="2"/>
          </rPr>
          <t>2020</t>
        </r>
        <r>
          <rPr>
            <sz val="9"/>
            <color indexed="81"/>
            <rFont val="돋움"/>
            <family val="3"/>
            <charset val="129"/>
          </rPr>
          <t>년이후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청년소득세를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감면받은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입사일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(ex. 2020-07-01)</t>
        </r>
      </text>
    </comment>
    <comment ref="T10" authorId="0" shapeId="0">
      <text>
        <r>
          <rPr>
            <sz val="9"/>
            <color indexed="81"/>
            <rFont val="돋움"/>
            <family val="3"/>
            <charset val="129"/>
          </rPr>
          <t>감면시작일로부터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년이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속하는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ex) 2020-07-01 </t>
        </r>
        <r>
          <rPr>
            <sz val="9"/>
            <color indexed="81"/>
            <rFont val="돋움"/>
            <family val="3"/>
            <charset val="129"/>
          </rPr>
          <t>시작인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-&gt;2025-07-31 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      2025-03-15 </t>
        </r>
        <r>
          <rPr>
            <sz val="9"/>
            <color indexed="81"/>
            <rFont val="돋움"/>
            <family val="3"/>
            <charset val="129"/>
          </rPr>
          <t>시작인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-&gt;2030-03-31 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N12" authorId="1" shapeId="0">
      <text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연금저축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ISA</t>
        </r>
        <r>
          <rPr>
            <sz val="9"/>
            <color indexed="81"/>
            <rFont val="돋움"/>
            <family val="3"/>
            <charset val="129"/>
          </rPr>
          <t>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만기전환금액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입력방법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돋움"/>
            <family val="3"/>
            <charset val="129"/>
          </rPr>
          <t>퇴직연금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연금저축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납입금액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순납입금액에서</t>
        </r>
        <r>
          <rPr>
            <sz val="9"/>
            <color indexed="81"/>
            <rFont val="Tahoma"/>
            <family val="2"/>
          </rPr>
          <t xml:space="preserve"> ISA</t>
        </r>
        <r>
          <rPr>
            <sz val="9"/>
            <color indexed="81"/>
            <rFont val="돋움"/>
            <family val="3"/>
            <charset val="129"/>
          </rPr>
          <t>계좌만기전환순납입금액을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>2) ISA</t>
        </r>
        <r>
          <rPr>
            <sz val="9"/>
            <color indexed="81"/>
            <rFont val="돋움"/>
            <family val="3"/>
            <charset val="129"/>
          </rPr>
          <t>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만기시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연금계좌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납입액</t>
        </r>
        <r>
          <rPr>
            <sz val="9"/>
            <color indexed="81"/>
            <rFont val="Tahoma"/>
            <family val="2"/>
          </rPr>
          <t xml:space="preserve"> : ISA</t>
        </r>
        <r>
          <rPr>
            <sz val="9"/>
            <color indexed="81"/>
            <rFont val="돋움"/>
            <family val="3"/>
            <charset val="129"/>
          </rPr>
          <t>계좌만기전환순납입금액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Q12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</text>
    </comment>
    <comment ref="U12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</text>
    </comment>
    <comment ref="L16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L17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
신고서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값을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불러오므로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신고서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쪽에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정확한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  <comment ref="L20" authorId="0" shapeId="0">
      <text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세이하</t>
        </r>
        <r>
          <rPr>
            <sz val="9"/>
            <color indexed="81"/>
            <rFont val="Tahoma"/>
            <family val="2"/>
          </rPr>
          <t xml:space="preserve">: 2019.01.01 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출생자</t>
        </r>
        <r>
          <rPr>
            <sz val="9"/>
            <color indexed="81"/>
            <rFont val="Tahoma"/>
            <family val="2"/>
          </rPr>
          <t xml:space="preserve">
65</t>
        </r>
        <r>
          <rPr>
            <sz val="9"/>
            <color indexed="81"/>
            <rFont val="돋움"/>
            <family val="3"/>
            <charset val="129"/>
          </rPr>
          <t>세이상</t>
        </r>
        <r>
          <rPr>
            <sz val="9"/>
            <color indexed="81"/>
            <rFont val="Tahoma"/>
            <family val="2"/>
          </rPr>
          <t xml:space="preserve">: 1960.12.31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출생자
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건강보험산정특례자는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나이제한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
실손의료보험금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의료비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합계금액에서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차감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실손의료보험금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</text>
    </comment>
    <comment ref="L25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L26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U26" authorId="0" shapeId="0">
      <text>
        <r>
          <rPr>
            <sz val="9"/>
            <color indexed="81"/>
            <rFont val="돋움"/>
            <family val="3"/>
            <charset val="129"/>
          </rPr>
          <t>자동계산금액과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
공제인원에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공제한도액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</text>
    </comment>
    <comment ref="L28" authorId="1" shapeId="0">
      <text>
        <r>
          <rPr>
            <sz val="9"/>
            <color indexed="81"/>
            <rFont val="돋움"/>
            <family val="3"/>
            <charset val="129"/>
          </rPr>
          <t>간소화자료에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제공되는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수능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응시료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대학입학전형료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L29" authorId="1" shapeId="0">
      <text>
        <r>
          <rPr>
            <sz val="9"/>
            <color indexed="81"/>
            <rFont val="돋움"/>
            <family val="3"/>
            <charset val="129"/>
          </rPr>
          <t>간소화자료에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제공되는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수능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응시료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대학입학전형료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u/>
            <sz val="9"/>
            <color indexed="81"/>
            <rFont val="돋움"/>
            <family val="3"/>
            <charset val="129"/>
          </rPr>
          <t>고등학교를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졸업한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재수생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경우에는
</t>
        </r>
        <r>
          <rPr>
            <u/>
            <sz val="9"/>
            <color indexed="81"/>
            <rFont val="돋움"/>
            <family val="3"/>
            <charset val="129"/>
          </rPr>
          <t>대학생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교육비로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돋움"/>
            <family val="3"/>
            <charset val="129"/>
          </rPr>
          <t>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L31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U32" authorId="0" shapeId="0">
      <text>
        <r>
          <rPr>
            <sz val="9"/>
            <color indexed="81"/>
            <rFont val="돋움"/>
            <family val="3"/>
            <charset val="129"/>
          </rPr>
          <t>개인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근로소득금액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공제한도에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계산금액과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</t>
        </r>
        <r>
          <rPr>
            <sz val="9"/>
            <color indexed="81"/>
            <rFont val="돋움"/>
            <family val="3"/>
            <charset val="129"/>
          </rPr>
          <t>제액은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</text>
    </comment>
    <comment ref="H37" authorId="2" shapeId="0">
      <text>
        <r>
          <rPr>
            <sz val="9"/>
            <color indexed="81"/>
            <rFont val="돋움"/>
            <family val="3"/>
            <charset val="129"/>
          </rPr>
          <t>특별재난지역으로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선포된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지방자치단체에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, 10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대해서는</t>
        </r>
        <r>
          <rPr>
            <sz val="9"/>
            <color indexed="81"/>
            <rFont val="Tahoma"/>
            <family val="2"/>
          </rPr>
          <t xml:space="preserve"> 30% </t>
        </r>
        <r>
          <rPr>
            <sz val="9"/>
            <color indexed="81"/>
            <rFont val="돋움"/>
            <family val="3"/>
            <charset val="129"/>
          </rPr>
          <t>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</text>
    </comment>
    <comment ref="F38" authorId="3" shapeId="0">
      <text>
        <r>
          <rPr>
            <sz val="9"/>
            <color indexed="81"/>
            <rFont val="돋움"/>
            <family val="3"/>
            <charset val="129"/>
          </rPr>
          <t>「소득세법」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34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항제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</t>
        </r>
      </text>
    </comment>
    <comment ref="F40" authorId="3" shapeId="0">
      <text>
        <r>
          <rPr>
            <sz val="9"/>
            <color indexed="81"/>
            <rFont val="돋움"/>
            <family val="3"/>
            <charset val="129"/>
          </rPr>
          <t>「소득세법」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34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항제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종교단체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
기부금</t>
        </r>
      </text>
    </comment>
    <comment ref="F41" authorId="3" shapeId="0">
      <text>
        <r>
          <rPr>
            <sz val="9"/>
            <color indexed="81"/>
            <rFont val="돋움"/>
            <family val="3"/>
            <charset val="129"/>
          </rPr>
          <t>「소득세법」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34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항제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종교단체기부금</t>
        </r>
      </text>
    </comment>
    <comment ref="L42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M50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월세액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세액공제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요건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충족시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8,000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종전근무지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2. 25.12.31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무주택세대의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세대주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세대원인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세대주가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주택자금관련공제를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일체받지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3. </t>
        </r>
        <r>
          <rPr>
            <sz val="9"/>
            <color indexed="81"/>
            <rFont val="돋움"/>
            <family val="3"/>
            <charset val="129"/>
          </rPr>
          <t>국민주택규모이하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기준시가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주거용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오피스텔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
4. </t>
        </r>
        <r>
          <rPr>
            <sz val="9"/>
            <color indexed="81"/>
            <rFont val="돋움"/>
            <family val="3"/>
            <charset val="129"/>
          </rPr>
          <t>임대차계약서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주소지와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주민등록등본상의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주소지가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세액공제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공제대상금액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</t>
        </r>
        <r>
          <rPr>
            <sz val="9"/>
            <color indexed="81"/>
            <rFont val="Tahoma"/>
            <family val="2"/>
          </rPr>
          <t>) X 15% (</t>
        </r>
        <r>
          <rPr>
            <sz val="9"/>
            <color indexed="81"/>
            <rFont val="돋움"/>
            <family val="3"/>
            <charset val="129"/>
          </rPr>
          <t>총급여</t>
        </r>
        <r>
          <rPr>
            <sz val="9"/>
            <color indexed="81"/>
            <rFont val="Tahoma"/>
            <family val="2"/>
          </rPr>
          <t xml:space="preserve"> 5,500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17%)
</t>
        </r>
        <r>
          <rPr>
            <sz val="9"/>
            <color indexed="81"/>
            <rFont val="돋움"/>
            <family val="3"/>
            <charset val="129"/>
          </rPr>
          <t>반전세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월세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임차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전세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보증금을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세액공제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등록외국인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국내거소신고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외국국적동포로서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동거가족이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주택자금관련공제를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일체받지
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세액공제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월세액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세액공제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sz val="9"/>
            <color indexed="81"/>
            <rFont val="돋움"/>
            <family val="3"/>
            <charset val="129"/>
          </rPr>
          <t xml:space="preserve">
월세액</t>
        </r>
        <r>
          <rPr>
            <sz val="9"/>
            <color indexed="81"/>
            <rFont val="Tahoma"/>
            <family val="2"/>
          </rPr>
          <t>=</t>
        </r>
        <r>
          <rPr>
            <sz val="9"/>
            <color indexed="81"/>
            <rFont val="돋움"/>
            <family val="3"/>
            <charset val="129"/>
          </rPr>
          <t>임대차계약서상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임차기간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지급해야하는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x (</t>
        </r>
        <r>
          <rPr>
            <sz val="9"/>
            <color indexed="81"/>
            <rFont val="돋움"/>
            <family val="3"/>
            <charset val="129"/>
          </rPr>
          <t>해당과세기간의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임차일수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임대차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계약기간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일수</t>
        </r>
        <r>
          <rPr>
            <sz val="9"/>
            <color indexed="81"/>
            <rFont val="Tahoma"/>
            <family val="2"/>
          </rPr>
          <t xml:space="preserve">)
ex)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5,500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임차기간</t>
        </r>
        <r>
          <rPr>
            <sz val="9"/>
            <color indexed="81"/>
            <rFont val="Tahoma"/>
            <family val="2"/>
          </rPr>
          <t xml:space="preserve">: 2025.7.1~2026.6.30, 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임대료</t>
        </r>
        <r>
          <rPr>
            <sz val="9"/>
            <color indexed="81"/>
            <rFont val="Tahoma"/>
            <family val="2"/>
          </rPr>
          <t>: 80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    1) </t>
        </r>
        <r>
          <rPr>
            <sz val="9"/>
            <color indexed="81"/>
            <rFont val="돋움"/>
            <family val="3"/>
            <charset val="129"/>
          </rPr>
          <t>공제대상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-&gt; 960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>(80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>x12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>) x (184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/ 365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 = 4,839,452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 xml:space="preserve">    2)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세액공제금액</t>
        </r>
        <r>
          <rPr>
            <sz val="9"/>
            <color indexed="81"/>
            <rFont val="Tahoma"/>
            <family val="2"/>
          </rPr>
          <t xml:space="preserve"> -&gt; Min(4,839,452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연</t>
        </r>
        <r>
          <rPr>
            <sz val="9"/>
            <color indexed="81"/>
            <rFont val="Tahoma"/>
            <family val="2"/>
          </rPr>
          <t xml:space="preserve"> 1,000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>) x 17% = 822,706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T50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</text>
    </comment>
    <comment ref="A52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S53" authorId="0" shapeId="0">
      <text>
        <r>
          <rPr>
            <sz val="9"/>
            <color indexed="81"/>
            <rFont val="돋움"/>
            <family val="3"/>
            <charset val="129"/>
          </rPr>
          <t>서면제출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자필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서명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제출</t>
        </r>
      </text>
    </comment>
    <comment ref="K56" authorId="0" shapeId="0">
      <text>
        <r>
          <rPr>
            <sz val="9"/>
            <color indexed="81"/>
            <rFont val="돋움"/>
            <family val="3"/>
            <charset val="129"/>
          </rPr>
          <t>종전근무지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근로소득원천징수영수증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근무처별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소득명세
</t>
        </r>
        <r>
          <rPr>
            <b/>
            <sz val="9"/>
            <color indexed="81"/>
            <rFont val="돋움"/>
            <family val="3"/>
            <charset val="129"/>
          </rPr>
          <t>오른쪽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비과세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>)
(</t>
        </r>
        <r>
          <rPr>
            <sz val="9"/>
            <color indexed="81"/>
            <rFont val="돋움"/>
            <family val="3"/>
            <charset val="129"/>
          </rPr>
          <t>종전근무지가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총합계금액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)</t>
        </r>
      </text>
    </comment>
    <comment ref="O56" authorId="0" shapeId="0">
      <text>
        <r>
          <rPr>
            <sz val="9"/>
            <color indexed="81"/>
            <rFont val="Tahoma"/>
            <family val="2"/>
          </rPr>
          <t>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근로소득이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종전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근로소득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원천징수영수증과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종전근무지가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근무지명과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사업자번호는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K57" authorId="0" shapeId="0">
      <text>
        <r>
          <rPr>
            <sz val="9"/>
            <color indexed="81"/>
            <rFont val="돋움"/>
            <family val="3"/>
            <charset val="129"/>
          </rPr>
          <t xml:space="preserve">종전근무지 근로소득원천징수영수증 하단의 </t>
        </r>
        <r>
          <rPr>
            <b/>
            <sz val="9"/>
            <color indexed="81"/>
            <rFont val="돋움"/>
            <family val="3"/>
            <charset val="129"/>
          </rPr>
          <t>결정세액 소득세</t>
        </r>
        <r>
          <rPr>
            <sz val="9"/>
            <color indexed="81"/>
            <rFont val="돋움"/>
            <family val="3"/>
            <charset val="129"/>
          </rPr>
          <t xml:space="preserve"> 기입
(종전근무지가 2개이상인 경우 총합계금액 기재)</t>
        </r>
      </text>
    </comment>
  </commentList>
</comments>
</file>

<file path=xl/comments4.xml><?xml version="1.0" encoding="utf-8"?>
<comments xmlns="http://schemas.openxmlformats.org/spreadsheetml/2006/main">
  <authors>
    <author>오 영원</author>
    <author>Administrator</author>
  </authors>
  <commentList>
    <comment ref="E2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L2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B25" authorId="1" shapeId="0">
      <text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L25" authorId="1" shapeId="0">
      <text>
        <r>
          <rPr>
            <sz val="9"/>
            <color indexed="81"/>
            <rFont val="돋움"/>
            <family val="3"/>
            <charset val="129"/>
          </rPr>
          <t>신고서</t>
        </r>
        <r>
          <rPr>
            <sz val="9"/>
            <color indexed="81"/>
            <rFont val="Tahoma"/>
            <family val="2"/>
          </rPr>
          <t>(3</t>
        </r>
        <r>
          <rPr>
            <sz val="9"/>
            <color indexed="81"/>
            <rFont val="돋움"/>
            <family val="3"/>
            <charset val="129"/>
          </rPr>
          <t>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작성한</t>
        </r>
        <r>
          <rPr>
            <sz val="9"/>
            <color indexed="81"/>
            <rFont val="Tahoma"/>
            <family val="2"/>
          </rPr>
          <t xml:space="preserve"> ISA</t>
        </r>
        <r>
          <rPr>
            <sz val="9"/>
            <color indexed="81"/>
            <rFont val="돋움"/>
            <family val="3"/>
            <charset val="129"/>
          </rPr>
          <t>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만기시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연금계좌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납입액을
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연금저축구분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셀에서</t>
        </r>
        <r>
          <rPr>
            <sz val="9"/>
            <color indexed="81"/>
            <rFont val="Tahoma"/>
            <family val="2"/>
          </rPr>
          <t xml:space="preserve"> IRP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연금저축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26" authorId="1" shapeId="0">
      <text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0" authorId="0" shapeId="0">
      <text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L30" authorId="0" shapeId="0">
      <text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:  </t>
        </r>
        <r>
          <rPr>
            <sz val="9"/>
            <color indexed="81"/>
            <rFont val="돋움"/>
            <family val="3"/>
            <charset val="129"/>
          </rPr>
          <t>청약저축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주택청약종합저축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택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소득공제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한도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주택임차차입금공제와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주택마련저축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합하여</t>
        </r>
        <r>
          <rPr>
            <sz val="9"/>
            <color indexed="81"/>
            <rFont val="Tahoma"/>
            <family val="2"/>
          </rPr>
          <t xml:space="preserve"> 400</t>
        </r>
        <r>
          <rPr>
            <sz val="9"/>
            <color indexed="81"/>
            <rFont val="돋움"/>
            <family val="3"/>
            <charset val="129"/>
          </rPr>
          <t xml:space="preserve">만원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청약저축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주택쳥약종합저축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공제한도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7,000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300</t>
        </r>
        <r>
          <rPr>
            <sz val="9"/>
            <color indexed="81"/>
            <rFont val="돋움"/>
            <family val="3"/>
            <charset val="129"/>
          </rPr>
          <t xml:space="preserve">만원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7,000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</t>
        </r>
        <r>
          <rPr>
            <sz val="9"/>
            <color indexed="81"/>
            <rFont val="Tahoma"/>
            <family val="2"/>
          </rPr>
          <t xml:space="preserve">:  (2014.12.31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하더라도
</t>
        </r>
        <r>
          <rPr>
            <sz val="9"/>
            <color indexed="81"/>
            <rFont val="Tahoma"/>
            <family val="2"/>
          </rPr>
          <t xml:space="preserve">   </t>
        </r>
        <r>
          <rPr>
            <sz val="9"/>
            <color indexed="81"/>
            <rFont val="돋움"/>
            <family val="3"/>
            <charset val="129"/>
          </rPr>
          <t>총급여</t>
        </r>
        <r>
          <rPr>
            <sz val="9"/>
            <color indexed="81"/>
            <rFont val="Tahoma"/>
            <family val="2"/>
          </rPr>
          <t xml:space="preserve"> 7,000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초과시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귀속분부터는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>)</t>
        </r>
      </text>
    </comment>
    <comment ref="B31" authorId="0" shapeId="0">
      <text>
        <r>
          <rPr>
            <sz val="9"/>
            <color indexed="81"/>
            <rFont val="돋움"/>
            <family val="3"/>
            <charset val="129"/>
          </rPr>
          <t>콤보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32" authorId="0" shapeId="0">
      <text>
        <r>
          <rPr>
            <sz val="9"/>
            <color indexed="81"/>
            <rFont val="돋움"/>
            <family val="3"/>
            <charset val="129"/>
          </rPr>
          <t>콤보 선택</t>
        </r>
      </text>
    </comment>
    <comment ref="L36" authorId="0" shapeId="0">
      <text>
        <r>
          <rPr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직전년도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총급여액이</t>
        </r>
        <r>
          <rPr>
            <sz val="9"/>
            <color indexed="81"/>
            <rFont val="Tahoma"/>
            <family val="2"/>
          </rPr>
          <t xml:space="preserve"> 5,000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해당귀속년도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총급여액이</t>
        </r>
        <r>
          <rPr>
            <sz val="9"/>
            <color indexed="81"/>
            <rFont val="Tahoma"/>
            <family val="2"/>
          </rPr>
          <t xml:space="preserve"> 8,000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한도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해당년도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납입금액</t>
        </r>
        <r>
          <rPr>
            <sz val="9"/>
            <color indexed="81"/>
            <rFont val="Tahoma"/>
            <family val="2"/>
          </rPr>
          <t xml:space="preserve"> X 40% (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240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</t>
        </r>
        <r>
          <rPr>
            <sz val="9"/>
            <color indexed="81"/>
            <rFont val="Tahoma"/>
            <family val="2"/>
          </rPr>
          <t>)</t>
        </r>
      </text>
    </comment>
    <comment ref="L42" authorId="0" shapeId="0">
      <text>
        <r>
          <rPr>
            <sz val="9"/>
            <color indexed="81"/>
            <rFont val="돋움"/>
            <family val="3"/>
            <charset val="129"/>
          </rPr>
          <t>투자년도 : 2023년, 2024년, 2025년 中 선택
투자 구분 : ① 벤처 등 ②조합 1 ③ 조합 2  中 택1
  ① 벤처 등: 개인투자조합(Angel Capital) 출자 등 직접투자
  ② 조합1  : 벤처투자조합, 창업·벤처전문사모집합투자기구(PEF)
                  등에 간접투자
  ③ 조합2  : 벤처기업투자신탁 수익증권 간접투자 (간소화자료 제공)</t>
        </r>
      </text>
    </comment>
    <comment ref="O48" authorId="0" shapeId="0">
      <text>
        <r>
          <rPr>
            <sz val="9"/>
            <color indexed="81"/>
            <rFont val="돋움"/>
            <family val="3"/>
            <charset val="129"/>
          </rPr>
          <t>가입 당시 만19세이상 만34세 이하인 사람으로서,
가입당시 직전 과세년도 총급여액이 5,000만원 이하일 것
공제를 신청한 해당귀속년도 총급여액이 8,000만원 이하일 것
※ 소득공제 한도
 - 해당년도 납입금액 X 40% (년 240만원 한도)</t>
        </r>
      </text>
    </comment>
  </commentList>
</comments>
</file>

<file path=xl/comments5.xml><?xml version="1.0" encoding="utf-8"?>
<comments xmlns="http://schemas.openxmlformats.org/spreadsheetml/2006/main">
  <authors>
    <author>오 영원</author>
    <author>user</author>
    <author>Admin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월세액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거주자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  <comment ref="G3" authorId="1" shapeId="0">
      <text>
        <r>
          <rPr>
            <sz val="9"/>
            <color indexed="81"/>
            <rFont val="Tahoma"/>
            <family val="2"/>
          </rPr>
          <t xml:space="preserve">2025.12.31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무주택자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  <comment ref="Q4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D11" authorId="2" shapeId="0">
      <text>
        <r>
          <rPr>
            <sz val="9"/>
            <color indexed="81"/>
            <rFont val="돋움"/>
            <family val="3"/>
            <charset val="129"/>
          </rPr>
          <t>소득자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주민번호가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임대인의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주민번호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사업자번호를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T14" authorId="0" shapeId="0">
      <text>
        <r>
          <rPr>
            <b/>
            <sz val="9"/>
            <color indexed="81"/>
            <rFont val="돋움"/>
            <family val="3"/>
            <charset val="129"/>
          </rPr>
          <t>* 월세액 세액공제 요건 (모두 충족시)</t>
        </r>
        <r>
          <rPr>
            <sz val="9"/>
            <color indexed="81"/>
            <rFont val="돋움"/>
            <family val="3"/>
            <charset val="129"/>
          </rPr>
          <t xml:space="preserve">
1. 총급여액 8,000만원 이하 (종전근무지 소득 포함)
2. 25.12.31 현재 무주택세대의 세대주
  - 세대원인 경우, 세대주가 주택자금관련공제를 일체받지 않을 경우 가능
3. 국민주택규모이하 or 기준시가 4억원 이하(주거용 오피스텔 및 고시원 포함)
4. 임대차계약서 주소지와 주민등록등본상의 주소지가 같을 것
세액공제 한도: 월세액 공제대상금액(년 1,000만원 한도) X 15% (총급여 5,500만원 이하인 경우 17%)
반전세(전세+월세)인 경우 임차(전세)보증금을 제외한 월세액에 대해서는 월세액 세액공제 가능
※ 등록외국인 or 국내거소신고 외국국적동포로서 해당 외국인의 배우자 및 동거가족이 주택자금관련공제를 일체받지
    않는 경우 월세액 세액공제 신청 가능
</t>
        </r>
        <r>
          <rPr>
            <b/>
            <sz val="9"/>
            <color indexed="81"/>
            <rFont val="돋움"/>
            <family val="3"/>
            <charset val="129"/>
          </rPr>
          <t>* 월세액 세액공제 계산 방법</t>
        </r>
        <r>
          <rPr>
            <sz val="9"/>
            <color indexed="81"/>
            <rFont val="돋움"/>
            <family val="3"/>
            <charset val="129"/>
          </rPr>
          <t xml:space="preserve">
월세액=임대차계약서상 임차기간 중에 지급해야하는 총 월세액 x (해당과세기간의 임차일수/임대차 계약기간 일수)
총급여액 5,500만원, 임차기간: 2025.7.1~2026.6.30, 월 임대료: 80만원 인 경우
1)공제대상 월세액 -&gt; 960만원(80만원x12개월) x (184일 / 365일) = 4,839,452원
2)월세액 세액공제금액 -&gt; Min(4,839,452원, 연 1,000만원) x 17% = 822,706원</t>
        </r>
      </text>
    </comment>
    <comment ref="R23" authorId="0" shapeId="0">
      <text>
        <r>
          <rPr>
            <sz val="9"/>
            <color indexed="81"/>
            <rFont val="돋움"/>
            <family val="3"/>
            <charset val="129"/>
          </rPr>
          <t>거주자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주택임차차입금에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=&gt;</t>
        </r>
        <r>
          <rPr>
            <sz val="9"/>
            <color indexed="81"/>
            <rFont val="돋움"/>
            <family val="3"/>
            <charset val="129"/>
          </rPr>
          <t>금융기관이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빌린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</text>
    </comment>
    <comment ref="R30" authorId="0" shapeId="0">
      <text>
        <r>
          <rPr>
            <sz val="9"/>
            <color indexed="81"/>
            <rFont val="돋움"/>
            <family val="3"/>
            <charset val="129"/>
          </rPr>
          <t>거주자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주택임차차입금에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>=&gt;</t>
        </r>
        <r>
          <rPr>
            <sz val="9"/>
            <color indexed="81"/>
            <rFont val="돋움"/>
            <family val="3"/>
            <charset val="129"/>
          </rPr>
          <t>금융기관이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빌린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6.xml><?xml version="1.0" encoding="utf-8"?>
<comments xmlns="http://schemas.openxmlformats.org/spreadsheetml/2006/main">
  <authors>
    <author>오 영원</author>
  </authors>
  <commentList>
    <comment ref="C5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H5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J12" authorId="0" shapeId="0">
      <text>
        <r>
          <rPr>
            <sz val="9"/>
            <color indexed="81"/>
            <rFont val="돋움"/>
            <family val="3"/>
            <charset val="129"/>
          </rPr>
          <t>⑥번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해당여부
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u/>
            <sz val="9"/>
            <color indexed="81"/>
            <rFont val="돋움"/>
            <family val="3"/>
            <charset val="129"/>
          </rPr>
          <t>본인</t>
        </r>
        <r>
          <rPr>
            <u/>
            <sz val="9"/>
            <color indexed="81"/>
            <rFont val="Tahoma"/>
            <family val="2"/>
          </rPr>
          <t xml:space="preserve">, </t>
        </r>
        <r>
          <rPr>
            <u/>
            <sz val="9"/>
            <color indexed="81"/>
            <rFont val="돋움"/>
            <family val="3"/>
            <charset val="129"/>
          </rPr>
          <t>장애인</t>
        </r>
        <r>
          <rPr>
            <u/>
            <sz val="9"/>
            <color indexed="81"/>
            <rFont val="Tahoma"/>
            <family val="2"/>
          </rPr>
          <t>, 65</t>
        </r>
        <r>
          <rPr>
            <u/>
            <sz val="9"/>
            <color indexed="81"/>
            <rFont val="돋움"/>
            <family val="3"/>
            <charset val="129"/>
          </rPr>
          <t>세이상자</t>
        </r>
        <r>
          <rPr>
            <u/>
            <sz val="9"/>
            <color indexed="81"/>
            <rFont val="Tahoma"/>
            <family val="2"/>
          </rPr>
          <t>, 6</t>
        </r>
        <r>
          <rPr>
            <u/>
            <sz val="9"/>
            <color indexed="81"/>
            <rFont val="돋움"/>
            <family val="3"/>
            <charset val="129"/>
          </rPr>
          <t>세이하</t>
        </r>
        <r>
          <rPr>
            <u/>
            <sz val="9"/>
            <color indexed="81"/>
            <rFont val="Tahoma"/>
            <family val="2"/>
          </rPr>
          <t xml:space="preserve">, </t>
        </r>
        <r>
          <rPr>
            <u/>
            <sz val="9"/>
            <color indexed="81"/>
            <rFont val="돋움"/>
            <family val="3"/>
            <charset val="129"/>
          </rPr>
          <t>건강보험산정특례자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O,
    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밖의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공제대상자는</t>
        </r>
        <r>
          <rPr>
            <sz val="9"/>
            <color indexed="81"/>
            <rFont val="Tahoma"/>
            <family val="2"/>
          </rPr>
          <t xml:space="preserve">        X   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요령</t>
        </r>
        <r>
          <rPr>
            <sz val="9"/>
            <color indexed="81"/>
            <rFont val="Tahoma"/>
            <family val="2"/>
          </rPr>
          <t xml:space="preserve">&gt;  - </t>
        </r>
        <r>
          <rPr>
            <b/>
            <sz val="9"/>
            <color indexed="81"/>
            <rFont val="돋움"/>
            <family val="3"/>
            <charset val="129"/>
          </rPr>
          <t>간소화서비스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일일히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
 - 1</t>
        </r>
        <r>
          <rPr>
            <sz val="9"/>
            <color indexed="81"/>
            <rFont val="돋움"/>
            <family val="3"/>
            <charset val="129"/>
          </rPr>
          <t>인당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대표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자료</t>
        </r>
        <r>
          <rPr>
            <u/>
            <sz val="9"/>
            <color indexed="81"/>
            <rFont val="Tahoma"/>
            <family val="2"/>
          </rPr>
          <t xml:space="preserve"> 1</t>
        </r>
        <r>
          <rPr>
            <u/>
            <sz val="9"/>
            <color indexed="81"/>
            <rFont val="돋움"/>
            <family val="3"/>
            <charset val="129"/>
          </rPr>
          <t>개만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돋움"/>
            <family val="3"/>
            <charset val="129"/>
          </rPr>
          <t>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상호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u/>
            <sz val="9"/>
            <color indexed="81"/>
            <rFont val="돋움"/>
            <family val="3"/>
            <charset val="129"/>
          </rPr>
          <t>총건수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총액을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줄로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(</t>
        </r>
        <r>
          <rPr>
            <sz val="9"/>
            <color indexed="81"/>
            <rFont val="돋움"/>
            <family val="3"/>
            <charset val="129"/>
          </rPr>
          <t>별표시로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사업자번호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마스킹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)
 - </t>
        </r>
        <r>
          <rPr>
            <sz val="9"/>
            <color indexed="81"/>
            <rFont val="돋움"/>
            <family val="3"/>
            <charset val="129"/>
          </rPr>
          <t>간소화자료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안경구입비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난임시술비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산후조리원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총건수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총액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난임시술비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간소화자료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일반의료비와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기재되므로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u/>
            <sz val="9"/>
            <color indexed="81"/>
            <rFont val="돋움"/>
            <family val="3"/>
            <charset val="129"/>
          </rPr>
          <t>일반의료비와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 xml:space="preserve">구분하여
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u/>
            <sz val="9"/>
            <color indexed="81"/>
            <rFont val="돋움"/>
            <family val="3"/>
            <charset val="129"/>
          </rPr>
          <t>별도의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줄로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산후조리원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회당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소득공제한도</t>
        </r>
        <r>
          <rPr>
            <sz val="9"/>
            <color indexed="81"/>
            <rFont val="Tahoma"/>
            <family val="2"/>
          </rPr>
          <t xml:space="preserve"> 200</t>
        </r>
        <r>
          <rPr>
            <sz val="9"/>
            <color indexed="81"/>
            <rFont val="돋움"/>
            <family val="3"/>
            <charset val="129"/>
          </rPr>
          <t>만원임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쌍둥이인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간주</t>
        </r>
        <r>
          <rPr>
            <sz val="9"/>
            <color indexed="81"/>
            <rFont val="Tahoma"/>
            <family val="2"/>
          </rPr>
          <t>)
    -&gt;24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12</t>
        </r>
        <r>
          <rPr>
            <sz val="9"/>
            <color indexed="81"/>
            <rFont val="돋움"/>
            <family val="3"/>
            <charset val="129"/>
          </rPr>
          <t>월에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출산하고</t>
        </r>
        <r>
          <rPr>
            <sz val="9"/>
            <color indexed="81"/>
            <rFont val="Tahoma"/>
            <family val="2"/>
          </rPr>
          <t xml:space="preserve"> 25</t>
        </r>
        <r>
          <rPr>
            <sz val="9"/>
            <color indexed="81"/>
            <rFont val="돋움"/>
            <family val="3"/>
            <charset val="129"/>
          </rPr>
          <t>년초에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산후조리원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비용은</t>
        </r>
        <r>
          <rPr>
            <sz val="9"/>
            <color indexed="81"/>
            <rFont val="Tahoma"/>
            <family val="2"/>
          </rPr>
          <t xml:space="preserve"> 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귀속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연말정산시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공제
</t>
        </r>
        <r>
          <rPr>
            <sz val="9"/>
            <color indexed="81"/>
            <rFont val="Tahoma"/>
            <family val="2"/>
          </rPr>
          <t xml:space="preserve">       </t>
        </r>
        <r>
          <rPr>
            <sz val="9"/>
            <color indexed="81"/>
            <rFont val="돋움"/>
            <family val="3"/>
            <charset val="129"/>
          </rPr>
          <t>난임시술비와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마찬가지로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산후조리원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일반의료비와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분리하여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별도의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줄로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 =&gt;</t>
        </r>
        <r>
          <rPr>
            <sz val="9"/>
            <color indexed="81"/>
            <rFont val="돋움"/>
            <family val="3"/>
            <charset val="129"/>
          </rPr>
          <t>난임시술비와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산후조리원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간소화자료에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누락될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바람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⑨번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의료증빙코드</t>
        </r>
        <r>
          <rPr>
            <sz val="9"/>
            <color indexed="81"/>
            <rFont val="Tahoma"/>
            <family val="2"/>
          </rPr>
          <t xml:space="preserve">
1 : </t>
        </r>
        <r>
          <rPr>
            <sz val="9"/>
            <color indexed="81"/>
            <rFont val="돋움"/>
            <family val="3"/>
            <charset val="129"/>
          </rPr>
          <t>국세청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간소화서비스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     2 : </t>
        </r>
        <r>
          <rPr>
            <sz val="9"/>
            <color indexed="81"/>
            <rFont val="돋움"/>
            <family val="3"/>
            <charset val="129"/>
          </rPr>
          <t>건강보험공단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의료비부담명세서
</t>
        </r>
        <r>
          <rPr>
            <sz val="9"/>
            <color indexed="81"/>
            <rFont val="Tahoma"/>
            <family val="2"/>
          </rPr>
          <t xml:space="preserve">3 : </t>
        </r>
        <r>
          <rPr>
            <sz val="9"/>
            <color indexed="81"/>
            <rFont val="돋움"/>
            <family val="3"/>
            <charset val="129"/>
          </rPr>
          <t>진료비계산서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약제비계산서</t>
        </r>
        <r>
          <rPr>
            <sz val="9"/>
            <color indexed="81"/>
            <rFont val="Tahoma"/>
            <family val="2"/>
          </rPr>
          <t xml:space="preserve">   4 : </t>
        </r>
        <r>
          <rPr>
            <sz val="9"/>
            <color indexed="81"/>
            <rFont val="돋움"/>
            <family val="3"/>
            <charset val="129"/>
          </rPr>
          <t>장기요양급여비용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명세서
</t>
        </r>
        <r>
          <rPr>
            <sz val="9"/>
            <color indexed="81"/>
            <rFont val="Tahoma"/>
            <family val="2"/>
          </rPr>
          <t xml:space="preserve">5 : </t>
        </r>
        <r>
          <rPr>
            <sz val="9"/>
            <color indexed="81"/>
            <rFont val="돋움"/>
            <family val="3"/>
            <charset val="129"/>
          </rPr>
          <t>기타영수증
⑩번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건수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많을경우</t>
        </r>
        <r>
          <rPr>
            <sz val="9"/>
            <color indexed="81"/>
            <rFont val="Tahoma"/>
            <family val="2"/>
          </rPr>
          <t xml:space="preserve"> "1"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기입해도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
⑪번은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
⑫번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미숙아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선천성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해당여부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해당되는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"O"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해당사항이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비워두세요</t>
        </r>
        <r>
          <rPr>
            <sz val="9"/>
            <color indexed="81"/>
            <rFont val="Tahoma"/>
            <family val="2"/>
          </rPr>
          <t xml:space="preserve">!
</t>
        </r>
        <r>
          <rPr>
            <sz val="9"/>
            <color indexed="81"/>
            <rFont val="돋움"/>
            <family val="3"/>
            <charset val="129"/>
          </rPr>
          <t>⑬번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난임시술비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해당여부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해당되는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"O"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해당사항이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비워두세요</t>
        </r>
        <r>
          <rPr>
            <sz val="9"/>
            <color indexed="81"/>
            <rFont val="Tahoma"/>
            <family val="2"/>
          </rPr>
          <t>!</t>
        </r>
      </text>
    </comment>
    <comment ref="H22" authorId="0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B25" authorId="0" shapeId="0">
      <text>
        <r>
          <rPr>
            <sz val="9"/>
            <color indexed="81"/>
            <rFont val="돋움"/>
            <family val="3"/>
            <charset val="129"/>
          </rPr>
          <t>자동완성 부분</t>
        </r>
      </text>
    </comment>
    <comment ref="F26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H26" authorId="0" shapeId="0">
      <text>
        <r>
          <rPr>
            <sz val="9"/>
            <color indexed="81"/>
            <rFont val="돋움"/>
            <family val="3"/>
            <charset val="129"/>
          </rPr>
          <t xml:space="preserve">서면제출 시 </t>
        </r>
        <r>
          <rPr>
            <b/>
            <u/>
            <sz val="9"/>
            <color indexed="81"/>
            <rFont val="돋움"/>
            <family val="3"/>
            <charset val="129"/>
          </rPr>
          <t>자필 서명 제출</t>
        </r>
      </text>
    </comment>
  </commentList>
</comments>
</file>

<file path=xl/comments7.xml><?xml version="1.0" encoding="utf-8"?>
<comments xmlns="http://schemas.openxmlformats.org/spreadsheetml/2006/main">
  <authors>
    <author>오 영원</author>
    <author>Administrator</author>
  </authors>
  <commentList>
    <comment ref="D4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O4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F13" authorId="0" shapeId="0">
      <text>
        <r>
          <rPr>
            <sz val="9"/>
            <color indexed="81"/>
            <rFont val="돋움"/>
            <family val="3"/>
            <charset val="129"/>
          </rPr>
          <t>자동서식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A32" authorId="1" shapeId="0">
      <text>
        <r>
          <rPr>
            <sz val="9"/>
            <color indexed="81"/>
            <rFont val="돋움"/>
            <family val="3"/>
            <charset val="129"/>
          </rPr>
          <t>총급여</t>
        </r>
        <r>
          <rPr>
            <sz val="9"/>
            <color indexed="81"/>
            <rFont val="Tahoma"/>
            <family val="2"/>
          </rPr>
          <t xml:space="preserve"> 7,000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,
'</t>
        </r>
        <r>
          <rPr>
            <sz val="9"/>
            <color indexed="81"/>
            <rFont val="돋움"/>
            <family val="3"/>
            <charset val="129"/>
          </rPr>
          <t>신고서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쪽</t>
        </r>
        <r>
          <rPr>
            <sz val="9"/>
            <color indexed="81"/>
            <rFont val="Tahoma"/>
            <family val="2"/>
          </rPr>
          <t>)' sheet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도서공연등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정확히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계산됨</t>
        </r>
      </text>
    </comment>
    <comment ref="R37" authorId="1" shapeId="0">
      <text>
        <r>
          <rPr>
            <sz val="9"/>
            <color indexed="81"/>
            <rFont val="돋움"/>
            <family val="3"/>
            <charset val="129"/>
          </rPr>
          <t>본인의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종전근무지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신용카드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않더라도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총급여액을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정확히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정확히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계산됨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O46" authorId="1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A52" authorId="0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S53" authorId="0" shapeId="0">
      <text>
        <r>
          <rPr>
            <sz val="9"/>
            <color indexed="81"/>
            <rFont val="돋움"/>
            <family val="3"/>
            <charset val="129"/>
          </rPr>
          <t xml:space="preserve">서면제출 시 </t>
        </r>
        <r>
          <rPr>
            <b/>
            <u/>
            <sz val="9"/>
            <color indexed="81"/>
            <rFont val="돋움"/>
            <family val="3"/>
            <charset val="129"/>
          </rPr>
          <t>자필 서명 제출</t>
        </r>
      </text>
    </comment>
  </commentList>
</comments>
</file>

<file path=xl/comments8.xml><?xml version="1.0" encoding="utf-8"?>
<comments xmlns="http://schemas.openxmlformats.org/spreadsheetml/2006/main">
  <authors>
    <author>이정란</author>
    <author>오 영원</author>
    <author>jeongran78</author>
    <author>Administrator</author>
  </authors>
  <commentList>
    <comment ref="I2" authorId="0" shapeId="0">
      <text>
        <r>
          <rPr>
            <sz val="9"/>
            <color indexed="81"/>
            <rFont val="굴림"/>
            <family val="3"/>
            <charset val="129"/>
          </rPr>
          <t xml:space="preserve">(-)제외하고 입력하세요
</t>
        </r>
      </text>
    </comment>
    <comment ref="I4" authorId="1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S4" authorId="1" shapeId="0">
      <text>
        <r>
          <rPr>
            <sz val="9"/>
            <color indexed="81"/>
            <rFont val="돋움"/>
            <family val="3"/>
            <charset val="129"/>
          </rPr>
          <t>자동완성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I6" authorId="1" shapeId="0">
      <text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E8" authorId="2" shapeId="0">
      <text>
        <r>
          <rPr>
            <sz val="9"/>
            <color indexed="81"/>
            <rFont val="굴림"/>
            <family val="3"/>
            <charset val="129"/>
          </rPr>
          <t xml:space="preserve">기부금의 합계를 자동으로 계산해 줍니다. 
합계란을 임의로 수정하거나 입력하지 마십시오 Neoplus로 변환이 안될수도 있습니다.
</t>
        </r>
      </text>
    </comment>
    <comment ref="T13" authorId="1" shapeId="0">
      <text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</text>
    </comment>
    <comment ref="X13" authorId="1" shapeId="0">
      <text>
        <r>
          <rPr>
            <sz val="9"/>
            <color indexed="81"/>
            <rFont val="돋움"/>
            <family val="3"/>
            <charset val="129"/>
          </rPr>
          <t>⑦번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코드
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특례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법정</t>
        </r>
        <r>
          <rPr>
            <sz val="9"/>
            <color indexed="81"/>
            <rFont val="Tahoma"/>
            <family val="2"/>
          </rPr>
          <t xml:space="preserve">)-&gt;10, </t>
        </r>
        <r>
          <rPr>
            <sz val="9"/>
            <color indexed="81"/>
            <rFont val="돋움"/>
            <family val="3"/>
            <charset val="129"/>
          </rPr>
          <t>정치자금</t>
        </r>
        <r>
          <rPr>
            <sz val="9"/>
            <color indexed="81"/>
            <rFont val="Tahoma"/>
            <family val="2"/>
          </rPr>
          <t xml:space="preserve">-&gt;20, </t>
        </r>
        <r>
          <rPr>
            <sz val="9"/>
            <color indexed="81"/>
            <rFont val="돋움"/>
            <family val="3"/>
            <charset val="129"/>
          </rPr>
          <t>종교단체외일반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)-&gt;40, </t>
        </r>
        <r>
          <rPr>
            <sz val="9"/>
            <color indexed="81"/>
            <rFont val="돋움"/>
            <family val="3"/>
            <charset val="129"/>
          </rPr>
          <t>종교단체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)-&gt;41, </t>
        </r>
        <r>
          <rPr>
            <sz val="9"/>
            <color indexed="81"/>
            <rFont val="돋움"/>
            <family val="3"/>
            <charset val="129"/>
          </rPr>
          <t>우리사주</t>
        </r>
        <r>
          <rPr>
            <sz val="9"/>
            <color indexed="81"/>
            <rFont val="Tahoma"/>
            <family val="2"/>
          </rPr>
          <t xml:space="preserve"> 42,
   </t>
        </r>
        <r>
          <rPr>
            <sz val="9"/>
            <color indexed="81"/>
            <rFont val="돋움"/>
            <family val="3"/>
            <charset val="129"/>
          </rPr>
          <t>고향사랑기부금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일반</t>
        </r>
        <r>
          <rPr>
            <sz val="9"/>
            <color indexed="81"/>
            <rFont val="Tahoma"/>
            <family val="2"/>
          </rPr>
          <t xml:space="preserve">)-&gt;43, </t>
        </r>
        <r>
          <rPr>
            <sz val="9"/>
            <color indexed="81"/>
            <rFont val="돋움"/>
            <family val="3"/>
            <charset val="129"/>
          </rPr>
          <t>고향사랑기부금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특별재난지역</t>
        </r>
        <r>
          <rPr>
            <sz val="9"/>
            <color indexed="81"/>
            <rFont val="Tahoma"/>
            <family val="2"/>
          </rPr>
          <t xml:space="preserve">)-&gt;44, </t>
        </r>
        <r>
          <rPr>
            <sz val="9"/>
            <color indexed="81"/>
            <rFont val="돋움"/>
            <family val="3"/>
            <charset val="129"/>
          </rPr>
          <t>공제제외</t>
        </r>
        <r>
          <rPr>
            <sz val="9"/>
            <color indexed="81"/>
            <rFont val="Tahoma"/>
            <family val="2"/>
          </rPr>
          <t xml:space="preserve"> 50</t>
        </r>
        <r>
          <rPr>
            <sz val="9"/>
            <color indexed="81"/>
            <rFont val="돋움"/>
            <family val="3"/>
            <charset val="129"/>
          </rPr>
          <t xml:space="preserve">
⑧번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기부내용
</t>
        </r>
        <r>
          <rPr>
            <sz val="9"/>
            <color indexed="81"/>
            <rFont val="Tahoma"/>
            <family val="2"/>
          </rPr>
          <t xml:space="preserve"> : "</t>
        </r>
        <r>
          <rPr>
            <sz val="9"/>
            <color indexed="81"/>
            <rFont val="돋움"/>
            <family val="3"/>
            <charset val="129"/>
          </rPr>
          <t>금전</t>
        </r>
        <r>
          <rPr>
            <sz val="9"/>
            <color indexed="81"/>
            <rFont val="Tahoma"/>
            <family val="2"/>
          </rPr>
          <t>" or "</t>
        </r>
        <r>
          <rPr>
            <sz val="9"/>
            <color indexed="81"/>
            <rFont val="돋움"/>
            <family val="3"/>
            <charset val="129"/>
          </rPr>
          <t>현물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⑪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관계코드
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-&gt;1,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-&gt;2, </t>
        </r>
        <r>
          <rPr>
            <sz val="9"/>
            <color indexed="81"/>
            <rFont val="돋움"/>
            <family val="3"/>
            <charset val="129"/>
          </rPr>
          <t>직계비속</t>
        </r>
        <r>
          <rPr>
            <sz val="9"/>
            <color indexed="81"/>
            <rFont val="Tahoma"/>
            <family val="2"/>
          </rPr>
          <t xml:space="preserve">-&gt;3, </t>
        </r>
        <r>
          <rPr>
            <sz val="9"/>
            <color indexed="81"/>
            <rFont val="돋움"/>
            <family val="3"/>
            <charset val="129"/>
          </rPr>
          <t>직계존속</t>
        </r>
        <r>
          <rPr>
            <sz val="9"/>
            <color indexed="81"/>
            <rFont val="Tahoma"/>
            <family val="2"/>
          </rPr>
          <t xml:space="preserve">-&gt;4, </t>
        </r>
        <r>
          <rPr>
            <sz val="9"/>
            <color indexed="81"/>
            <rFont val="돋움"/>
            <family val="3"/>
            <charset val="129"/>
          </rPr>
          <t>형제자매</t>
        </r>
        <r>
          <rPr>
            <sz val="9"/>
            <color indexed="81"/>
            <rFont val="Tahoma"/>
            <family val="2"/>
          </rPr>
          <t xml:space="preserve">-&gt;5,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-&gt;6
</t>
        </r>
        <r>
          <rPr>
            <sz val="9"/>
            <color indexed="81"/>
            <rFont val="돋움"/>
            <family val="3"/>
            <charset val="129"/>
          </rPr>
          <t>건수는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기부횟수에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관계없이</t>
        </r>
        <r>
          <rPr>
            <sz val="9"/>
            <color indexed="81"/>
            <rFont val="Tahoma"/>
            <family val="2"/>
          </rPr>
          <t xml:space="preserve"> "1"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u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⑬번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공제대상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기부금액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기부한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⑭번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기부장려금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신청금액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기부장려금단체에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기부장려금으로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⑮번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기부금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소득·세액공제에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E22" authorId="2" shapeId="0">
      <text>
        <r>
          <rPr>
            <sz val="9"/>
            <color indexed="81"/>
            <rFont val="굴림"/>
            <family val="3"/>
            <charset val="129"/>
          </rPr>
          <t>사업자등록번호/주민등록번호 입력은 (-) 제외하고 입력하세요.</t>
        </r>
      </text>
    </comment>
    <comment ref="F22" authorId="3" shapeId="0">
      <text>
        <r>
          <rPr>
            <sz val="9"/>
            <color indexed="81"/>
            <rFont val="돋움"/>
            <family val="3"/>
            <charset val="129"/>
          </rPr>
          <t>정치자금기부금, 고향사랑기부금, 우리사주조합기부금은 근로자 본인만 공제 가능함</t>
        </r>
      </text>
    </comment>
    <comment ref="E23" authorId="2" shapeId="0">
      <text>
        <r>
          <rPr>
            <sz val="9"/>
            <color indexed="81"/>
            <rFont val="굴림"/>
            <family val="3"/>
            <charset val="129"/>
          </rPr>
          <t>사업자등록번호/주민등록번호 입력은 (-) 제외하고 입력하세요.</t>
        </r>
      </text>
    </comment>
    <comment ref="E24" authorId="2" shapeId="0">
      <text>
        <r>
          <rPr>
            <sz val="9"/>
            <color indexed="81"/>
            <rFont val="굴림"/>
            <family val="3"/>
            <charset val="129"/>
          </rPr>
          <t>사업자등록번호/주민등록번호 입력은 (-) 제외하고 입력하세요.</t>
        </r>
      </text>
    </comment>
    <comment ref="X25" authorId="1" shapeId="0">
      <text>
        <r>
          <rPr>
            <sz val="9"/>
            <color indexed="81"/>
            <rFont val="돋움"/>
            <family val="3"/>
            <charset val="129"/>
          </rPr>
          <t>자동계산 부분</t>
        </r>
      </text>
    </comment>
    <comment ref="X26" authorId="1" shapeId="0">
      <text>
        <r>
          <rPr>
            <sz val="9"/>
            <color indexed="81"/>
            <rFont val="돋움"/>
            <family val="3"/>
            <charset val="129"/>
          </rPr>
          <t>개인별로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작성하되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T33" authorId="3" shapeId="0">
      <text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X</t>
        </r>
      </text>
    </comment>
  </commentList>
</comments>
</file>

<file path=xl/sharedStrings.xml><?xml version="1.0" encoding="utf-8"?>
<sst xmlns="http://schemas.openxmlformats.org/spreadsheetml/2006/main" count="937" uniqueCount="692">
  <si>
    <t>소득자 성명</t>
  </si>
  <si>
    <t>-</t>
  </si>
  <si>
    <t>근무처 명칭</t>
  </si>
  <si>
    <t>사업자등록번호</t>
  </si>
  <si>
    <t>세대주 여부</t>
  </si>
  <si>
    <t>국 적</t>
  </si>
  <si>
    <t>근무기간</t>
  </si>
  <si>
    <t>∼</t>
  </si>
  <si>
    <t>감면기간</t>
  </si>
  <si>
    <t>거주구분</t>
  </si>
  <si>
    <t>거주지국</t>
  </si>
  <si>
    <t>인적공제 항목</t>
  </si>
  <si>
    <t>변동 여부</t>
  </si>
  <si>
    <t>각종 소득ㆍ세액 공제 항목</t>
  </si>
  <si>
    <t>성 명</t>
  </si>
  <si>
    <t>구분</t>
  </si>
  <si>
    <t>보험료</t>
  </si>
  <si>
    <t>보장성</t>
  </si>
  <si>
    <t>국세청</t>
  </si>
  <si>
    <t>기타</t>
  </si>
  <si>
    <t>유의사항</t>
  </si>
  <si>
    <t>구 분</t>
  </si>
  <si>
    <t>관계코드</t>
  </si>
  <si>
    <t>소득자 본인</t>
  </si>
  <si>
    <t>소득자의 직계존속</t>
  </si>
  <si>
    <t>배우자</t>
  </si>
  <si>
    <t>형제자매</t>
  </si>
  <si>
    <t>그 밖에 항시 치료를 요하는 중증환자</t>
  </si>
  <si>
    <t>해당코드</t>
  </si>
  <si>
    <r>
      <t>210mm×297mm[</t>
    </r>
    <r>
      <rPr>
        <sz val="8"/>
        <color rgb="FF000000"/>
        <rFont val="맑은 고딕"/>
        <family val="3"/>
        <charset val="129"/>
        <scheme val="minor"/>
      </rPr>
      <t xml:space="preserve">백상지 </t>
    </r>
    <r>
      <rPr>
        <sz val="8"/>
        <color rgb="FF000000"/>
        <rFont val="돋움체"/>
        <family val="3"/>
        <charset val="129"/>
      </rPr>
      <t>80g/</t>
    </r>
    <r>
      <rPr>
        <sz val="8"/>
        <color rgb="FF000000"/>
        <rFont val="맑은 고딕"/>
        <family val="3"/>
        <charset val="129"/>
        <scheme val="minor"/>
      </rPr>
      <t>㎡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재활용품</t>
    </r>
    <r>
      <rPr>
        <sz val="8"/>
        <color rgb="FF000000"/>
        <rFont val="돋움체"/>
        <family val="3"/>
        <charset val="129"/>
      </rPr>
      <t>)]</t>
    </r>
  </si>
  <si>
    <r>
      <t>(8</t>
    </r>
    <r>
      <rPr>
        <sz val="8"/>
        <color rgb="FF000000"/>
        <rFont val="맑은 고딕"/>
        <family val="3"/>
        <charset val="129"/>
        <scheme val="minor"/>
      </rPr>
      <t>쪽 중 제</t>
    </r>
    <r>
      <rPr>
        <sz val="8"/>
        <color rgb="FF000000"/>
        <rFont val="돋움"/>
        <family val="3"/>
        <charset val="129"/>
      </rPr>
      <t>2</t>
    </r>
    <r>
      <rPr>
        <sz val="8"/>
        <color rgb="FF000000"/>
        <rFont val="맑은 고딕"/>
        <family val="3"/>
        <charset val="129"/>
        <scheme val="minor"/>
      </rPr>
      <t>쪽</t>
    </r>
    <r>
      <rPr>
        <sz val="8"/>
        <color rgb="FF000000"/>
        <rFont val="돋움"/>
        <family val="3"/>
        <charset val="129"/>
      </rPr>
      <t>)</t>
    </r>
  </si>
  <si>
    <t>지출명세</t>
  </si>
  <si>
    <t>지출구분</t>
  </si>
  <si>
    <t>금 액</t>
  </si>
  <si>
    <t>한도액</t>
  </si>
  <si>
    <t>공제액</t>
  </si>
  <si>
    <r>
      <t>Ⅱ</t>
    </r>
    <r>
      <rPr>
        <sz val="10"/>
        <color rgb="FF000000"/>
        <rFont val="돋움체"/>
        <family val="3"/>
        <charset val="129"/>
      </rPr>
      <t>.</t>
    </r>
  </si>
  <si>
    <t>연금보험료</t>
  </si>
  <si>
    <r>
      <t>(</t>
    </r>
    <r>
      <rPr>
        <sz val="9"/>
        <color rgb="FF000000"/>
        <rFont val="맑은 고딕"/>
        <family val="3"/>
        <charset val="129"/>
        <scheme val="minor"/>
      </rPr>
      <t>국민연금</t>
    </r>
    <r>
      <rPr>
        <sz val="9"/>
        <color rgb="FF000000"/>
        <rFont val="돋움체"/>
        <family val="3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>공무원연금</t>
    </r>
    <r>
      <rPr>
        <sz val="9"/>
        <color rgb="FF000000"/>
        <rFont val="돋움체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군인연금</t>
    </r>
    <r>
      <rPr>
        <sz val="9"/>
        <color rgb="FF000000"/>
        <rFont val="돋움체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교직원연금 등</t>
    </r>
    <r>
      <rPr>
        <sz val="9"/>
        <color rgb="FF000000"/>
        <rFont val="돋움체"/>
        <family val="3"/>
        <charset val="129"/>
      </rPr>
      <t>)</t>
    </r>
  </si>
  <si>
    <t>국민연금보험료</t>
  </si>
  <si>
    <r>
      <t>종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전</t>
    </r>
    <r>
      <rPr>
        <sz val="9"/>
        <color rgb="FF000000"/>
        <rFont val="돋움체"/>
        <family val="3"/>
        <charset val="129"/>
      </rPr>
      <t>)</t>
    </r>
    <r>
      <rPr>
        <sz val="9"/>
        <color rgb="FF000000"/>
        <rFont val="맑은 고딕"/>
        <family val="3"/>
        <charset val="129"/>
        <scheme val="minor"/>
      </rPr>
      <t>근무지</t>
    </r>
  </si>
  <si>
    <t>전액</t>
  </si>
  <si>
    <r>
      <t>주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현</t>
    </r>
    <r>
      <rPr>
        <sz val="9"/>
        <color rgb="FF000000"/>
        <rFont val="돋움체"/>
        <family val="3"/>
        <charset val="129"/>
      </rPr>
      <t>)</t>
    </r>
    <r>
      <rPr>
        <sz val="9"/>
        <color rgb="FF000000"/>
        <rFont val="맑은 고딕"/>
        <family val="3"/>
        <charset val="129"/>
        <scheme val="minor"/>
      </rPr>
      <t>근무지</t>
    </r>
  </si>
  <si>
    <t>연금보험료 계</t>
  </si>
  <si>
    <t>국민건강보험</t>
  </si>
  <si>
    <r>
      <t>(</t>
    </r>
    <r>
      <rPr>
        <sz val="9"/>
        <color rgb="FF000000"/>
        <rFont val="맑은 고딕"/>
        <family val="3"/>
        <charset val="129"/>
        <scheme val="minor"/>
      </rPr>
      <t>노인장기요양보험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포함</t>
    </r>
    <r>
      <rPr>
        <sz val="9"/>
        <color rgb="FF000000"/>
        <rFont val="돋움체"/>
        <family val="3"/>
        <charset val="129"/>
      </rPr>
      <t>)</t>
    </r>
  </si>
  <si>
    <t>고용보험</t>
  </si>
  <si>
    <t>보험료 계</t>
  </si>
  <si>
    <t>주택자금</t>
  </si>
  <si>
    <t>주택임차차입금</t>
  </si>
  <si>
    <t>대출기관차입</t>
  </si>
  <si>
    <t>원리금상환액</t>
  </si>
  <si>
    <t>작성방법 참조</t>
  </si>
  <si>
    <t>거주자 차입</t>
  </si>
  <si>
    <t>지출액</t>
  </si>
  <si>
    <t>이자 상환액</t>
  </si>
  <si>
    <t>기타 대출</t>
  </si>
  <si>
    <t>주택자금 공제액 계</t>
  </si>
  <si>
    <r>
      <t>개인연금저축</t>
    </r>
    <r>
      <rPr>
        <sz val="9"/>
        <color rgb="FF000000"/>
        <rFont val="돋움체"/>
        <family val="3"/>
        <charset val="129"/>
      </rPr>
      <t>(2000</t>
    </r>
    <r>
      <rPr>
        <sz val="9"/>
        <color rgb="FF000000"/>
        <rFont val="맑은 고딕"/>
        <family val="3"/>
        <charset val="129"/>
        <scheme val="minor"/>
      </rPr>
      <t>년 이전 가입</t>
    </r>
    <r>
      <rPr>
        <sz val="9"/>
        <color rgb="FF000000"/>
        <rFont val="돋움체"/>
        <family val="3"/>
        <charset val="129"/>
      </rPr>
      <t>)</t>
    </r>
  </si>
  <si>
    <t>납입금액</t>
  </si>
  <si>
    <t>소기업ㆍ소상공인 공제부금</t>
  </si>
  <si>
    <t>주택마련저축</t>
  </si>
  <si>
    <t>청약저축</t>
  </si>
  <si>
    <t>근로자주택마련저축</t>
  </si>
  <si>
    <t>주택청약종합저축</t>
  </si>
  <si>
    <t>주택마련저축 소득공제 계</t>
  </si>
  <si>
    <t>출자ㆍ투자금액</t>
  </si>
  <si>
    <t>투자조합 출자 등 소득공제 계</t>
  </si>
  <si>
    <t xml:space="preserve">우리사주조합 출연금 </t>
  </si>
  <si>
    <t>출연금액</t>
  </si>
  <si>
    <t>기부금액</t>
  </si>
  <si>
    <t>고용유지중소기업 근로자</t>
  </si>
  <si>
    <t>임금삭감액</t>
  </si>
  <si>
    <t>이자상환액</t>
  </si>
  <si>
    <r>
      <t>(8</t>
    </r>
    <r>
      <rPr>
        <sz val="8"/>
        <color rgb="FF000000"/>
        <rFont val="맑은 고딕"/>
        <family val="3"/>
        <charset val="129"/>
        <scheme val="minor"/>
      </rPr>
      <t>쪽 중 제</t>
    </r>
    <r>
      <rPr>
        <sz val="8"/>
        <color rgb="FF000000"/>
        <rFont val="돋움"/>
        <family val="3"/>
        <charset val="129"/>
      </rPr>
      <t>3</t>
    </r>
    <r>
      <rPr>
        <sz val="8"/>
        <color rgb="FF000000"/>
        <rFont val="맑은 고딕"/>
        <family val="3"/>
        <charset val="129"/>
        <scheme val="minor"/>
      </rPr>
      <t>쪽</t>
    </r>
    <r>
      <rPr>
        <sz val="8"/>
        <color rgb="FF000000"/>
        <rFont val="돋움"/>
        <family val="3"/>
        <charset val="129"/>
      </rPr>
      <t>)</t>
    </r>
  </si>
  <si>
    <t>세액감면ㆍ공제명세</t>
  </si>
  <si>
    <t>세액감면ㆍ공제 명세</t>
  </si>
  <si>
    <t>세액감면</t>
  </si>
  <si>
    <t>입국목적</t>
  </si>
  <si>
    <t>기술도입계약 또는 근로제공일</t>
  </si>
  <si>
    <t>감면기간 만료일</t>
  </si>
  <si>
    <t>외국인 근로소득에 대한 감면</t>
  </si>
  <si>
    <t>접수일</t>
  </si>
  <si>
    <t>제출일</t>
  </si>
  <si>
    <t>근로소득에 대한 조세조약 상 면제</t>
  </si>
  <si>
    <r>
      <t>중소기업 취업자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감면</t>
    </r>
  </si>
  <si>
    <t>취업일</t>
  </si>
  <si>
    <t>감면기간 종료일</t>
  </si>
  <si>
    <t>세액공제</t>
  </si>
  <si>
    <t>공 제 종 류</t>
  </si>
  <si>
    <t>명세</t>
  </si>
  <si>
    <t>공제대상금액</t>
  </si>
  <si>
    <t xml:space="preserve">공제율 </t>
  </si>
  <si>
    <t>공제세액</t>
  </si>
  <si>
    <t>연금저축</t>
  </si>
  <si>
    <t>연금계좌 계</t>
  </si>
  <si>
    <r>
      <t>100</t>
    </r>
    <r>
      <rPr>
        <sz val="9"/>
        <color rgb="FF000000"/>
        <rFont val="맑은 고딕"/>
        <family val="3"/>
        <charset val="129"/>
        <scheme val="minor"/>
      </rPr>
      <t>만원</t>
    </r>
  </si>
  <si>
    <t>장애인전용보장성</t>
  </si>
  <si>
    <t>의료비 계</t>
  </si>
  <si>
    <t>유치원ㆍ학원비 등</t>
  </si>
  <si>
    <t>공납금</t>
  </si>
  <si>
    <t>특수교육비</t>
  </si>
  <si>
    <t>교육비 계</t>
  </si>
  <si>
    <t>기부금 계</t>
  </si>
  <si>
    <t>외국납부세액</t>
  </si>
  <si>
    <t>국외원천소득</t>
  </si>
  <si>
    <r>
      <t>납세액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외화</t>
    </r>
    <r>
      <rPr>
        <sz val="9"/>
        <color rgb="FF000000"/>
        <rFont val="돋움체"/>
        <family val="3"/>
        <charset val="129"/>
      </rPr>
      <t>)</t>
    </r>
  </si>
  <si>
    <r>
      <t>납세액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원화</t>
    </r>
    <r>
      <rPr>
        <sz val="9"/>
        <color rgb="FF000000"/>
        <rFont val="돋움체"/>
        <family val="3"/>
        <charset val="129"/>
      </rPr>
      <t>)</t>
    </r>
  </si>
  <si>
    <t>납세국명</t>
  </si>
  <si>
    <t>납부일</t>
  </si>
  <si>
    <t>신청서제출일</t>
  </si>
  <si>
    <t>국외근무처</t>
  </si>
  <si>
    <t>직책</t>
  </si>
  <si>
    <t>주택자금차입금이자세액공제</t>
  </si>
  <si>
    <r>
      <t>Ⅵ</t>
    </r>
    <r>
      <rPr>
        <sz val="9"/>
        <color rgb="FF000000"/>
        <rFont val="돋움체"/>
        <family val="3"/>
        <charset val="129"/>
      </rPr>
      <t xml:space="preserve">. </t>
    </r>
    <r>
      <rPr>
        <sz val="9"/>
        <color rgb="FF000000"/>
        <rFont val="맑은 고딕"/>
        <family val="3"/>
        <charset val="129"/>
        <scheme val="minor"/>
      </rPr>
      <t xml:space="preserve">추가 제출 서류 </t>
    </r>
  </si>
  <si>
    <r>
      <t xml:space="preserve">1. </t>
    </r>
    <r>
      <rPr>
        <sz val="8"/>
        <color rgb="FF000000"/>
        <rFont val="맑은 고딕"/>
        <family val="3"/>
        <charset val="129"/>
        <scheme val="minor"/>
      </rPr>
      <t>외국인근로자 단일세율적용신청서 제출 여부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 xml:space="preserve">○ 또는 </t>
    </r>
    <r>
      <rPr>
        <sz val="8"/>
        <color rgb="FF000000"/>
        <rFont val="돋움체"/>
        <family val="3"/>
        <charset val="129"/>
      </rPr>
      <t xml:space="preserve">× </t>
    </r>
    <r>
      <rPr>
        <sz val="8"/>
        <color rgb="FF000000"/>
        <rFont val="맑은 고딕"/>
        <family val="3"/>
        <charset val="129"/>
        <scheme val="minor"/>
      </rPr>
      <t>로 적습니다</t>
    </r>
    <r>
      <rPr>
        <sz val="8"/>
        <color rgb="FF000000"/>
        <rFont val="돋움체"/>
        <family val="3"/>
        <charset val="129"/>
      </rPr>
      <t>)</t>
    </r>
  </si>
  <si>
    <r>
      <t xml:space="preserve">제출 </t>
    </r>
    <r>
      <rPr>
        <sz val="8"/>
        <color rgb="FF000000"/>
        <rFont val="돋움체"/>
        <family val="3"/>
        <charset val="129"/>
      </rPr>
      <t>( )</t>
    </r>
  </si>
  <si>
    <r>
      <t>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근무지명</t>
    </r>
  </si>
  <si>
    <r>
      <t>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급여총액</t>
    </r>
  </si>
  <si>
    <r>
      <t xml:space="preserve">3. </t>
    </r>
    <r>
      <rPr>
        <sz val="8"/>
        <color rgb="FF000000"/>
        <rFont val="맑은 고딕"/>
        <family val="3"/>
        <charset val="129"/>
        <scheme val="minor"/>
      </rPr>
      <t>연금ㆍ저축 등 소득ㆍ세액 공제명세서 제출 여부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 xml:space="preserve">○ 또는 </t>
    </r>
    <r>
      <rPr>
        <sz val="8"/>
        <color rgb="FF000000"/>
        <rFont val="돋움체"/>
        <family val="3"/>
        <charset val="129"/>
      </rPr>
      <t xml:space="preserve">× </t>
    </r>
    <r>
      <rPr>
        <sz val="8"/>
        <color rgb="FF000000"/>
        <rFont val="맑은 고딕"/>
        <family val="3"/>
        <charset val="129"/>
        <scheme val="minor"/>
      </rPr>
      <t>로 적습니다</t>
    </r>
    <r>
      <rPr>
        <sz val="8"/>
        <color rgb="FF000000"/>
        <rFont val="돋움체"/>
        <family val="3"/>
        <charset val="129"/>
      </rPr>
      <t>)</t>
    </r>
  </si>
  <si>
    <r>
      <t xml:space="preserve">제출 </t>
    </r>
    <r>
      <rPr>
        <sz val="8"/>
        <color rgb="FF000000"/>
        <rFont val="돋움체"/>
        <family val="3"/>
        <charset val="129"/>
      </rPr>
      <t xml:space="preserve">( ) </t>
    </r>
    <r>
      <rPr>
        <sz val="8"/>
        <color rgb="FF000000"/>
        <rFont val="맑은 고딕"/>
        <family val="3"/>
        <charset val="129"/>
        <scheme val="minor"/>
      </rPr>
      <t>※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연금계좌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주택마련저축 등 소득ㆍ세액공제를 신청한 경우 해당 명세서를 제출해야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합니다</t>
    </r>
    <r>
      <rPr>
        <sz val="8"/>
        <color rgb="FF000000"/>
        <rFont val="돋움체"/>
        <family val="3"/>
        <charset val="129"/>
      </rPr>
      <t>.</t>
    </r>
  </si>
  <si>
    <r>
      <t xml:space="preserve">4. </t>
    </r>
    <r>
      <rPr>
        <sz val="8"/>
        <color rgb="FF000000"/>
        <rFont val="맑은 고딕"/>
        <family val="3"/>
        <charset val="129"/>
        <scheme val="minor"/>
      </rPr>
      <t>월세액ㆍ거주자 간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주택임차차입금 원리금상환액 소득공제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 xml:space="preserve">명세서 제출여부 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 xml:space="preserve">○ 또는 </t>
    </r>
    <r>
      <rPr>
        <sz val="8"/>
        <color rgb="FF000000"/>
        <rFont val="돋움체"/>
        <family val="3"/>
        <charset val="129"/>
      </rPr>
      <t xml:space="preserve">× </t>
    </r>
    <r>
      <rPr>
        <sz val="8"/>
        <color rgb="FF000000"/>
        <rFont val="맑은 고딕"/>
        <family val="3"/>
        <charset val="129"/>
        <scheme val="minor"/>
      </rPr>
      <t>로 적습니다</t>
    </r>
    <r>
      <rPr>
        <sz val="8"/>
        <color rgb="FF000000"/>
        <rFont val="돋움체"/>
        <family val="3"/>
        <charset val="129"/>
      </rPr>
      <t>)</t>
    </r>
  </si>
  <si>
    <r>
      <t xml:space="preserve">제출 </t>
    </r>
    <r>
      <rPr>
        <sz val="8"/>
        <color rgb="FF000000"/>
        <rFont val="돋움체"/>
        <family val="3"/>
        <charset val="129"/>
      </rPr>
      <t xml:space="preserve">( ) </t>
    </r>
    <r>
      <rPr>
        <sz val="8"/>
        <color rgb="FF000000"/>
        <rFont val="맑은 고딕"/>
        <family val="3"/>
        <charset val="129"/>
        <scheme val="minor"/>
      </rPr>
      <t>※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월세액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거주자 간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주택임차차입금 원리금상환액 소득공제를 신청한 경우 해당 명세서를 제출해야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합니다</t>
    </r>
    <r>
      <rPr>
        <sz val="8"/>
        <color rgb="FF000000"/>
        <rFont val="돋움체"/>
        <family val="3"/>
        <charset val="129"/>
      </rPr>
      <t>.</t>
    </r>
  </si>
  <si>
    <r>
      <t xml:space="preserve">5. </t>
    </r>
    <r>
      <rPr>
        <sz val="8"/>
        <color rgb="FF000000"/>
        <rFont val="맑은 고딕"/>
        <family val="3"/>
        <charset val="129"/>
        <scheme val="minor"/>
      </rPr>
      <t>그 밖의 추가 제출 서류</t>
    </r>
  </si>
  <si>
    <r>
      <t xml:space="preserve">① 의료비지급명세서 </t>
    </r>
    <r>
      <rPr>
        <sz val="8"/>
        <color rgb="FF000000"/>
        <rFont val="돋움체"/>
        <family val="3"/>
        <charset val="129"/>
      </rPr>
      <t xml:space="preserve">( ), </t>
    </r>
    <r>
      <rPr>
        <sz val="8"/>
        <color rgb="FF000000"/>
        <rFont val="맑은 고딕"/>
        <family val="3"/>
        <charset val="129"/>
        <scheme val="minor"/>
      </rPr>
      <t xml:space="preserve">② 기부금명세서 </t>
    </r>
    <r>
      <rPr>
        <sz val="8"/>
        <color rgb="FF000000"/>
        <rFont val="돋움체"/>
        <family val="3"/>
        <charset val="129"/>
      </rPr>
      <t xml:space="preserve">( ), </t>
    </r>
    <r>
      <rPr>
        <sz val="8"/>
        <color rgb="FF000000"/>
        <rFont val="맑은 고딕"/>
        <family val="3"/>
        <charset val="129"/>
        <scheme val="minor"/>
      </rPr>
      <t>③ 소득공제 증명서류</t>
    </r>
  </si>
  <si>
    <t>연금ㆍ저축 등 소득ㆍ세액 공제명세서</t>
  </si>
  <si>
    <r>
      <t>1.</t>
    </r>
    <r>
      <rPr>
        <b/>
        <sz val="11"/>
        <color rgb="FF000000"/>
        <rFont val="맑은 고딕"/>
        <family val="3"/>
        <charset val="129"/>
        <scheme val="minor"/>
      </rPr>
      <t>인적사항</t>
    </r>
  </si>
  <si>
    <t>① 상 호</t>
  </si>
  <si>
    <t>② 사업자등록번호</t>
  </si>
  <si>
    <t>③ 성 명</t>
  </si>
  <si>
    <t>④ 주민등록번호</t>
  </si>
  <si>
    <t xml:space="preserve">⑤ 주 소 </t>
  </si>
  <si>
    <t>퇴직연금 구분</t>
  </si>
  <si>
    <t>금융회사 등</t>
  </si>
  <si>
    <t>세액공제금액</t>
  </si>
  <si>
    <t>연금저축구분</t>
  </si>
  <si>
    <t>소득ㆍ세액 공제금액</t>
  </si>
  <si>
    <t>저축 구분</t>
  </si>
  <si>
    <t>소득공제금액</t>
  </si>
  <si>
    <t>작 성 방 법</t>
  </si>
  <si>
    <r>
      <t>(</t>
    </r>
    <r>
      <rPr>
        <sz val="8"/>
        <color rgb="FF000000"/>
        <rFont val="돋움"/>
        <family val="3"/>
        <charset val="129"/>
      </rPr>
      <t>8</t>
    </r>
    <r>
      <rPr>
        <sz val="8"/>
        <color rgb="FF000000"/>
        <rFont val="맑은 고딕"/>
        <family val="3"/>
        <charset val="129"/>
        <scheme val="minor"/>
      </rPr>
      <t>쪽 중 제</t>
    </r>
    <r>
      <rPr>
        <sz val="8"/>
        <color rgb="FF000000"/>
        <rFont val="돋움체"/>
        <family val="3"/>
        <charset val="129"/>
      </rPr>
      <t>8</t>
    </r>
    <r>
      <rPr>
        <sz val="8"/>
        <color rgb="FF000000"/>
        <rFont val="맑은 고딕"/>
        <family val="3"/>
        <charset val="129"/>
        <scheme val="minor"/>
      </rPr>
      <t>쪽</t>
    </r>
    <r>
      <rPr>
        <sz val="8"/>
        <color rgb="FF000000"/>
        <rFont val="돋움체"/>
        <family val="3"/>
        <charset val="129"/>
      </rPr>
      <t>)</t>
    </r>
  </si>
  <si>
    <r>
      <t>(</t>
    </r>
    <r>
      <rPr>
        <sz val="10"/>
        <color rgb="FF000000"/>
        <rFont val="맑은 고딕"/>
        <family val="3"/>
        <charset val="129"/>
        <scheme val="minor"/>
      </rPr>
      <t>상 호</t>
    </r>
    <r>
      <rPr>
        <sz val="10"/>
        <color rgb="FF000000"/>
        <rFont val="돋움체"/>
        <family val="3"/>
        <charset val="129"/>
      </rPr>
      <t>)</t>
    </r>
  </si>
  <si>
    <t>⑧ 주민등록번호</t>
  </si>
  <si>
    <r>
      <t>(</t>
    </r>
    <r>
      <rPr>
        <sz val="10"/>
        <color rgb="FF000000"/>
        <rFont val="맑은 고딕"/>
        <family val="3"/>
        <charset val="129"/>
        <scheme val="minor"/>
      </rPr>
      <t>사업자번호</t>
    </r>
    <r>
      <rPr>
        <sz val="10"/>
        <color rgb="FF000000"/>
        <rFont val="돋움체"/>
        <family val="3"/>
        <charset val="129"/>
      </rPr>
      <t>)</t>
    </r>
  </si>
  <si>
    <t>유형</t>
  </si>
  <si>
    <t>계약</t>
  </si>
  <si>
    <r>
      <t>면적</t>
    </r>
    <r>
      <rPr>
        <sz val="10"/>
        <color rgb="FF000000"/>
        <rFont val="돋움체"/>
        <family val="3"/>
        <charset val="129"/>
      </rPr>
      <t>(m</t>
    </r>
    <r>
      <rPr>
        <vertAlign val="superscript"/>
        <sz val="10"/>
        <color rgb="FF000000"/>
        <rFont val="돋움체"/>
        <family val="3"/>
        <charset val="129"/>
      </rPr>
      <t>2</t>
    </r>
    <r>
      <rPr>
        <sz val="10"/>
        <color rgb="FF000000"/>
        <rFont val="돋움체"/>
        <family val="3"/>
        <charset val="129"/>
      </rPr>
      <t>)</t>
    </r>
  </si>
  <si>
    <r>
      <t>⑪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임대차계약서 상</t>
    </r>
  </si>
  <si>
    <t xml:space="preserve">주소지 </t>
  </si>
  <si>
    <r>
      <t>⑫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계약서상</t>
    </r>
    <r>
      <rPr>
        <sz val="10"/>
        <color rgb="FF000000"/>
        <rFont val="돋움체"/>
        <family val="3"/>
        <charset val="129"/>
      </rPr>
      <t xml:space="preserve"> </t>
    </r>
  </si>
  <si>
    <t>임대차 계약기간</t>
  </si>
  <si>
    <t>개시일</t>
  </si>
  <si>
    <t>종료일</t>
  </si>
  <si>
    <r>
      <t>⑮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대주</t>
    </r>
    <r>
      <rPr>
        <sz val="10"/>
        <color rgb="FF000000"/>
        <rFont val="돋움체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貸主</t>
    </r>
    <r>
      <rPr>
        <sz val="10"/>
        <color rgb="FF000000"/>
        <rFont val="돋움체"/>
        <family val="3"/>
        <charset val="129"/>
      </rPr>
      <t>)</t>
    </r>
  </si>
  <si>
    <t>⑯주민등록번호</t>
  </si>
  <si>
    <r>
      <t>⑰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금전소비대차</t>
    </r>
  </si>
  <si>
    <t>계약기간</t>
  </si>
  <si>
    <r>
      <t>⑱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차입금</t>
    </r>
  </si>
  <si>
    <t>이자율</t>
  </si>
  <si>
    <t>원리금 상환액</t>
  </si>
  <si>
    <r>
      <t>⑲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계</t>
    </r>
  </si>
  <si>
    <t>⑳ 원금</t>
  </si>
  <si>
    <t>주소지</t>
  </si>
  <si>
    <r>
      <t xml:space="preserve">1. </t>
    </r>
    <r>
      <rPr>
        <sz val="8"/>
        <color rgb="FF000000"/>
        <rFont val="맑은 고딕"/>
        <family val="3"/>
        <charset val="129"/>
        <scheme val="minor"/>
      </rPr>
      <t>월세액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공제나 거주자 간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주택임차자금 차입금 원리금 상환액 공제를 받는 근로소득자에 대해서는 해당 소득공제에 대한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명세를 작성해야 합니다</t>
    </r>
    <r>
      <rPr>
        <sz val="8"/>
        <color rgb="FF000000"/>
        <rFont val="돋움체"/>
        <family val="3"/>
        <charset val="129"/>
      </rPr>
      <t>.</t>
    </r>
  </si>
  <si>
    <r>
      <t xml:space="preserve">2. </t>
    </r>
    <r>
      <rPr>
        <sz val="8"/>
        <color rgb="FF000000"/>
        <rFont val="맑은 고딕"/>
        <family val="3"/>
        <charset val="129"/>
        <scheme val="minor"/>
      </rPr>
      <t>해당 임대차 계약별로 연간 합계인 월세액ㆍ원리금상환액과 공제금액을 적으며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 xml:space="preserve">공제금액이 </t>
    </r>
    <r>
      <rPr>
        <sz val="8"/>
        <color rgb="FF000000"/>
        <rFont val="돋움체"/>
        <family val="3"/>
        <charset val="129"/>
      </rPr>
      <t>"0"</t>
    </r>
    <r>
      <rPr>
        <sz val="8"/>
        <color rgb="FF000000"/>
        <rFont val="맑은 고딕"/>
        <family val="3"/>
        <charset val="129"/>
        <scheme val="minor"/>
      </rPr>
      <t>인 경우에는 적지 않습니다</t>
    </r>
    <r>
      <rPr>
        <sz val="8"/>
        <color rgb="FF000000"/>
        <rFont val="돋움체"/>
        <family val="3"/>
        <charset val="129"/>
      </rPr>
      <t>.</t>
    </r>
  </si>
  <si>
    <r>
      <t>210mm×297mm[</t>
    </r>
    <r>
      <rPr>
        <sz val="8"/>
        <color rgb="FF000000"/>
        <rFont val="맑은 고딕"/>
        <family val="3"/>
        <charset val="129"/>
        <scheme val="minor"/>
      </rPr>
      <t xml:space="preserve">백상지 </t>
    </r>
    <r>
      <rPr>
        <sz val="8"/>
        <color rgb="FF000000"/>
        <rFont val="돋움"/>
        <family val="3"/>
        <charset val="129"/>
      </rPr>
      <t>80g/</t>
    </r>
    <r>
      <rPr>
        <sz val="8"/>
        <color rgb="FF000000"/>
        <rFont val="맑은 고딕"/>
        <family val="3"/>
        <charset val="129"/>
        <scheme val="minor"/>
      </rPr>
      <t>㎡</t>
    </r>
    <r>
      <rPr>
        <sz val="8"/>
        <color rgb="FF000000"/>
        <rFont val="돋움"/>
        <family val="3"/>
        <charset val="129"/>
      </rPr>
      <t>]</t>
    </r>
  </si>
  <si>
    <t>(소법 § 50 ① 3 가)</t>
  </si>
  <si>
    <t>(소법 § 50 ① 3 나)</t>
  </si>
  <si>
    <r>
      <t>국민연금보험료 
외의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공적연금보험료</t>
    </r>
    <phoneticPr fontId="23" type="noConversion"/>
  </si>
  <si>
    <r>
      <t>Ⅴ</t>
    </r>
    <r>
      <rPr>
        <b/>
        <sz val="11"/>
        <color rgb="FF000000"/>
        <rFont val="돋움체"/>
        <family val="3"/>
        <charset val="129"/>
      </rPr>
      <t>.세액감면및공제</t>
    </r>
    <phoneticPr fontId="23" type="noConversion"/>
  </si>
  <si>
    <t>기
부
금</t>
    <phoneticPr fontId="23" type="noConversion"/>
  </si>
  <si>
    <t>교
육
비</t>
    <phoneticPr fontId="23" type="noConversion"/>
  </si>
  <si>
    <t>정치자금
기부금</t>
    <phoneticPr fontId="23" type="noConversion"/>
  </si>
  <si>
    <t xml:space="preserve">작성방법
참조 </t>
    <phoneticPr fontId="23" type="noConversion"/>
  </si>
  <si>
    <t>작성방법
참조</t>
    <phoneticPr fontId="23" type="noConversion"/>
  </si>
  <si>
    <t>연금계좌</t>
    <phoneticPr fontId="23" type="noConversion"/>
  </si>
  <si>
    <t>특
별
세
액
공
제</t>
    <phoneticPr fontId="23" type="noConversion"/>
  </si>
  <si>
    <t>외국인근로자</t>
    <phoneticPr fontId="23" type="noConversion"/>
  </si>
  <si>
    <r>
      <t xml:space="preserve">2. </t>
    </r>
    <r>
      <rPr>
        <b/>
        <sz val="12"/>
        <color rgb="FF000000"/>
        <rFont val="맑은 고딕"/>
        <family val="3"/>
        <charset val="129"/>
        <scheme val="minor"/>
      </rPr>
      <t>월세액 소득공제 명세</t>
    </r>
  </si>
  <si>
    <r>
      <t xml:space="preserve">3. </t>
    </r>
    <r>
      <rPr>
        <b/>
        <sz val="12"/>
        <color rgb="FF000000"/>
        <rFont val="맑은 고딕"/>
        <family val="3"/>
        <charset val="129"/>
        <scheme val="minor"/>
      </rPr>
      <t>거주자 간 주택임차차입금 원리금 상환액 소득공제 명세</t>
    </r>
  </si>
  <si>
    <r>
      <t xml:space="preserve">1) </t>
    </r>
    <r>
      <rPr>
        <b/>
        <sz val="11"/>
        <color rgb="FF000000"/>
        <rFont val="맑은 고딕"/>
        <family val="3"/>
        <charset val="129"/>
        <scheme val="minor"/>
      </rPr>
      <t>금전소비대차 계약내용</t>
    </r>
  </si>
  <si>
    <r>
      <t xml:space="preserve">2) </t>
    </r>
    <r>
      <rPr>
        <b/>
        <sz val="11"/>
        <color rgb="FF000000"/>
        <rFont val="맑은 고딕"/>
        <family val="3"/>
        <charset val="129"/>
        <scheme val="minor"/>
      </rPr>
      <t>임대차 계약내용</t>
    </r>
  </si>
  <si>
    <t>관계코드</t>
    <phoneticPr fontId="23" type="noConversion"/>
  </si>
  <si>
    <t>구분</t>
    <phoneticPr fontId="23" type="noConversion"/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</si>
  <si>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>1)</t>
    </r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</si>
  <si>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 xml:space="preserve">3 </t>
    </r>
    <r>
      <rPr>
        <sz val="9"/>
        <color rgb="FF000000"/>
        <rFont val="맑은 고딕"/>
        <family val="3"/>
        <charset val="129"/>
        <scheme val="minor"/>
      </rPr>
      <t>가</t>
    </r>
    <r>
      <rPr>
        <sz val="9"/>
        <color rgb="FF000000"/>
        <rFont val="돋움체"/>
        <family val="3"/>
        <charset val="129"/>
      </rPr>
      <t>)</t>
    </r>
  </si>
  <si>
    <t>직계비속(코드 4 제외)</t>
    <phoneticPr fontId="23" type="noConversion"/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</si>
  <si>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>2)</t>
    </r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</si>
  <si>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 xml:space="preserve">3 </t>
    </r>
    <r>
      <rPr>
        <sz val="9"/>
        <color rgb="FF000000"/>
        <rFont val="맑은 고딕"/>
        <family val="3"/>
        <charset val="129"/>
        <scheme val="minor"/>
      </rPr>
      <t>나</t>
    </r>
    <r>
      <rPr>
        <sz val="9"/>
        <color rgb="FF000000"/>
        <rFont val="돋움체"/>
        <family val="3"/>
        <charset val="129"/>
      </rPr>
      <t>)</t>
    </r>
  </si>
  <si>
    <r>
      <t>수급자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코드</t>
    </r>
    <r>
      <rPr>
        <sz val="9"/>
        <color rgb="FF000000"/>
        <rFont val="돋움체"/>
        <family val="3"/>
        <charset val="129"/>
      </rPr>
      <t>1~6</t>
    </r>
    <r>
      <rPr>
        <sz val="9"/>
        <color rgb="FF000000"/>
        <rFont val="맑은 고딕"/>
        <family val="3"/>
        <charset val="129"/>
        <scheme val="minor"/>
      </rPr>
      <t>제외</t>
    </r>
    <r>
      <rPr>
        <sz val="9"/>
        <color rgb="FF000000"/>
        <rFont val="돋움체"/>
        <family val="3"/>
        <charset val="129"/>
      </rPr>
      <t>)</t>
    </r>
  </si>
  <si>
    <t>위탁아동</t>
    <phoneticPr fontId="23" type="noConversion"/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</si>
  <si>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 xml:space="preserve">3 </t>
    </r>
    <r>
      <rPr>
        <sz val="9"/>
        <color rgb="FF000000"/>
        <rFont val="맑은 고딕"/>
        <family val="3"/>
        <charset val="129"/>
        <scheme val="minor"/>
      </rPr>
      <t>다</t>
    </r>
    <r>
      <rPr>
        <sz val="9"/>
        <color rgb="FF000000"/>
        <rFont val="돋움체"/>
        <family val="3"/>
        <charset val="129"/>
      </rPr>
      <t>)</t>
    </r>
  </si>
  <si>
    <r>
      <t>(</t>
    </r>
    <r>
      <rPr>
        <sz val="9"/>
        <color rgb="FF000000"/>
        <rFont val="맑은 고딕"/>
        <family val="3"/>
        <charset val="129"/>
        <scheme val="minor"/>
      </rPr>
      <t xml:space="preserve">소법 </t>
    </r>
    <r>
      <rPr>
        <sz val="9"/>
        <color rgb="FF000000"/>
        <rFont val="돋움체"/>
        <family val="3"/>
        <charset val="129"/>
      </rPr>
      <t xml:space="preserve">§ 50 </t>
    </r>
    <r>
      <rPr>
        <sz val="9"/>
        <color rgb="FF000000"/>
        <rFont val="맑은 고딕"/>
        <family val="3"/>
        <charset val="129"/>
        <scheme val="minor"/>
      </rPr>
      <t xml:space="preserve">① </t>
    </r>
    <r>
      <rPr>
        <sz val="9"/>
        <color rgb="FF000000"/>
        <rFont val="돋움체"/>
        <family val="3"/>
        <charset val="129"/>
      </rPr>
      <t xml:space="preserve">3 </t>
    </r>
    <r>
      <rPr>
        <sz val="9"/>
        <color rgb="FF000000"/>
        <rFont val="맑은 고딕"/>
        <family val="3"/>
        <charset val="129"/>
        <scheme val="minor"/>
      </rPr>
      <t>라</t>
    </r>
    <r>
      <rPr>
        <sz val="9"/>
        <color rgb="FF000000"/>
        <rFont val="돋움체"/>
        <family val="3"/>
        <charset val="129"/>
      </rPr>
      <t>)</t>
    </r>
  </si>
  <si>
    <t>(소법 § 50 ① 3 마)</t>
    <phoneticPr fontId="23" type="noConversion"/>
  </si>
  <si>
    <t>배우자의 직계존속</t>
    <phoneticPr fontId="23" type="noConversion"/>
  </si>
  <si>
    <t>지    급    처</t>
    <phoneticPr fontId="37" type="noConversion"/>
  </si>
  <si>
    <t>자료
구분</t>
    <phoneticPr fontId="23" type="noConversion"/>
  </si>
  <si>
    <t>⑨의료
증빙
코드</t>
    <phoneticPr fontId="37" type="noConversion"/>
  </si>
  <si>
    <t>지급명세</t>
    <phoneticPr fontId="37" type="noConversion"/>
  </si>
  <si>
    <t>신용카드 등 소득공제 신청서</t>
  </si>
  <si>
    <t>생년월일</t>
  </si>
  <si>
    <t>근 무 처 명 칭</t>
  </si>
  <si>
    <t>공제대상자</t>
  </si>
  <si>
    <t>신용카드 등 사용금액</t>
  </si>
  <si>
    <t>자료구분</t>
  </si>
  <si>
    <t>국세청 자료</t>
  </si>
  <si>
    <t>그 밖의 자료</t>
  </si>
  <si>
    <t>계산식</t>
  </si>
  <si>
    <t xml:space="preserve">구비서류 </t>
  </si>
  <si>
    <t>우리사주조합기부금</t>
    <phoneticPr fontId="23" type="noConversion"/>
  </si>
  <si>
    <t>12% 
또는 
15%</t>
    <phoneticPr fontId="23" type="noConversion"/>
  </si>
  <si>
    <t xml:space="preserve"> </t>
    <phoneticPr fontId="23" type="noConversion"/>
  </si>
  <si>
    <t xml:space="preserve"> </t>
    <phoneticPr fontId="23" type="noConversion"/>
  </si>
  <si>
    <r>
      <t>대학생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대학원 불포함</t>
    </r>
    <r>
      <rPr>
        <sz val="9"/>
        <color rgb="FF000000"/>
        <rFont val="돋움체"/>
        <family val="3"/>
        <charset val="129"/>
      </rPr>
      <t xml:space="preserve">) (  </t>
    </r>
    <r>
      <rPr>
        <sz val="9"/>
        <color rgb="FF000000"/>
        <rFont val="맑은 고딕"/>
        <family val="3"/>
        <charset val="129"/>
        <scheme val="minor"/>
      </rPr>
      <t>명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</si>
  <si>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t xml:space="preserve"> </t>
    <phoneticPr fontId="23" type="noConversion"/>
  </si>
  <si>
    <t>대한민국 ( 국적 코드 : KR )</t>
    <phoneticPr fontId="23" type="noConversion"/>
  </si>
  <si>
    <t>[√]거주자 [ ]비거주자</t>
    <phoneticPr fontId="23" type="noConversion"/>
  </si>
  <si>
    <t>대한민국 ( 거주지국 코드 : KR )</t>
    <phoneticPr fontId="23" type="noConversion"/>
  </si>
  <si>
    <t>-</t>
    <phoneticPr fontId="23" type="noConversion"/>
  </si>
  <si>
    <r>
      <t>(</t>
    </r>
    <r>
      <rPr>
        <b/>
        <sz val="9"/>
        <color theme="0"/>
        <rFont val="맑은 고딕"/>
        <family val="3"/>
        <charset val="129"/>
        <scheme val="minor"/>
      </rPr>
      <t>근로자 본인</t>
    </r>
    <r>
      <rPr>
        <b/>
        <sz val="9"/>
        <color theme="0"/>
        <rFont val="돋움체"/>
        <family val="3"/>
        <charset val="129"/>
      </rPr>
      <t>)</t>
    </r>
  </si>
  <si>
    <t>경로
우대</t>
    <phoneticPr fontId="23" type="noConversion"/>
  </si>
  <si>
    <t>출산
입양</t>
    <phoneticPr fontId="23" type="noConversion"/>
  </si>
  <si>
    <r>
      <t>불입액</t>
    </r>
    <r>
      <rPr>
        <sz val="9"/>
        <color rgb="FF000000"/>
        <rFont val="돋움체"/>
        <family val="3"/>
        <charset val="129"/>
      </rPr>
      <t>40%,72</t>
    </r>
    <r>
      <rPr>
        <sz val="9"/>
        <color rgb="FF000000"/>
        <rFont val="맑은 고딕"/>
        <family val="3"/>
        <charset val="129"/>
        <scheme val="minor"/>
      </rPr>
      <t>만원</t>
    </r>
    <phoneticPr fontId="23" type="noConversion"/>
  </si>
  <si>
    <t>(서명 또는 인)</t>
    <phoneticPr fontId="23" type="noConversion"/>
  </si>
  <si>
    <r>
      <t>신 고 인</t>
    </r>
    <r>
      <rPr>
        <sz val="10"/>
        <color rgb="FF000000"/>
        <rFont val="돋움체"/>
        <family val="3"/>
        <charset val="129"/>
      </rPr>
      <t xml:space="preserve"> </t>
    </r>
    <phoneticPr fontId="23" type="noConversion"/>
  </si>
  <si>
    <r>
      <t>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결정세액</t>
    </r>
    <phoneticPr fontId="23" type="noConversion"/>
  </si>
  <si>
    <r>
      <t>2.</t>
    </r>
    <r>
      <rPr>
        <sz val="8"/>
        <color rgb="FF000000"/>
        <rFont val="맑은 고딕"/>
        <family val="3"/>
        <charset val="129"/>
        <scheme val="minor"/>
      </rPr>
      <t>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근무지 명세</t>
    </r>
    <phoneticPr fontId="23" type="noConversion"/>
  </si>
  <si>
    <t xml:space="preserve">⑥ 사업장
   소재지 </t>
  </si>
  <si>
    <t>-</t>
    <phoneticPr fontId="23" type="noConversion"/>
  </si>
  <si>
    <t>(사업자번호)</t>
  </si>
  <si>
    <t>(22)공제금액</t>
  </si>
  <si>
    <t>(21)이자</t>
  </si>
  <si>
    <t xml:space="preserve">(23)임대인 </t>
  </si>
  <si>
    <t>(24)주민등록번호</t>
  </si>
  <si>
    <t>(25)주택</t>
  </si>
  <si>
    <t>(26)주택</t>
  </si>
  <si>
    <t>(27)임대차계약서상</t>
  </si>
  <si>
    <t>합   계</t>
    <phoneticPr fontId="23" type="noConversion"/>
  </si>
  <si>
    <t>⑥본인등 
해당여부</t>
    <phoneticPr fontId="23" type="noConversion"/>
  </si>
  <si>
    <t>의료비 지급명세서</t>
    <phoneticPr fontId="23" type="noConversion"/>
  </si>
  <si>
    <t>「소득세법」제59조의4와 같은 법 시행령 제113조제1항 및 제118조의5제3항에 따라 의료비를 공제받기 위하여 의료비지급명세서를 제출합니다.</t>
    <phoneticPr fontId="23" type="noConversion"/>
  </si>
  <si>
    <t xml:space="preserve">(서명 또는 인)     </t>
    <phoneticPr fontId="23" type="noConversion"/>
  </si>
  <si>
    <t xml:space="preserve">-  - </t>
    <phoneticPr fontId="23" type="noConversion"/>
  </si>
  <si>
    <t xml:space="preserve">-  - </t>
    <phoneticPr fontId="23" type="noConversion"/>
  </si>
  <si>
    <t xml:space="preserve">-  - </t>
    <phoneticPr fontId="23" type="noConversion"/>
  </si>
  <si>
    <t>기  부  금  명  세  서</t>
  </si>
  <si>
    <t>(앞  쪽)</t>
  </si>
  <si>
    <t>1.
인적사항</t>
  </si>
  <si>
    <t xml:space="preserve"> ②사업자등록번호</t>
  </si>
  <si>
    <t xml:space="preserve"> ③성   명</t>
  </si>
  <si>
    <t xml:space="preserve"> ④주민등록번호</t>
  </si>
  <si>
    <t xml:space="preserve"> ⑤주   소</t>
  </si>
  <si>
    <t xml:space="preserve"> ⑥사업장  소재지</t>
  </si>
  <si>
    <t>기  부  처</t>
  </si>
  <si>
    <t>주민등록
번    호</t>
  </si>
  <si>
    <t>-  -</t>
  </si>
  <si>
    <t>3. 구분코드별 기부금의 합계</t>
  </si>
  <si>
    <t>기부자
구   분</t>
  </si>
  <si>
    <t>총  계</t>
  </si>
  <si>
    <t>공제대상 기부금</t>
  </si>
  <si>
    <t>공제제외
기부금</t>
  </si>
  <si>
    <t>우리사주조합
기 부 금</t>
  </si>
  <si>
    <t>코  드</t>
  </si>
  <si>
    <t>합  계</t>
  </si>
  <si>
    <t>본  인</t>
  </si>
  <si>
    <t>직계비속</t>
  </si>
  <si>
    <t>직계존속</t>
  </si>
  <si>
    <t>그  외</t>
  </si>
  <si>
    <t>4. 기부금 조정 명세</t>
  </si>
  <si>
    <t>기부금코드</t>
  </si>
  <si>
    <t>기부연도</t>
  </si>
  <si>
    <t>해당연도에 공제받지 못한 금액</t>
  </si>
  <si>
    <t>소멸금액</t>
  </si>
  <si>
    <t>내 용</t>
  </si>
  <si>
    <t>제 출 대 상</t>
  </si>
  <si>
    <t>주민등록등본</t>
  </si>
  <si>
    <t>가족관계증명서</t>
  </si>
  <si>
    <t>영수증 발급기관에서 발급하는 소득공제용 영수증</t>
  </si>
  <si>
    <t>의료비지급명세서</t>
  </si>
  <si>
    <t>기부금명세서</t>
  </si>
  <si>
    <t>장애인 등록증(복지카드,수첩 등) 또는 증명서</t>
  </si>
  <si>
    <t>종전근무지 근로소득원천징수영수증, 기부금이월명세서</t>
  </si>
  <si>
    <t>많이 묻는 질문</t>
  </si>
  <si>
    <t>답 변</t>
  </si>
  <si>
    <t xml:space="preserve"> - 기본공제 대상이 되려면 소득이 얼마 이하이어야 하나요?</t>
  </si>
  <si>
    <t xml:space="preserve"> - 형제자매의 신용카드 소득공제가 가능한가요?</t>
  </si>
  <si>
    <t xml:space="preserve"> - 기본공제대상자가 아닌 가족의 공제가 가능한 항목은?</t>
  </si>
  <si>
    <t xml:space="preserve"> - 연도 중 공제대상자가 사망한 경우 공제가 가능한가요?</t>
  </si>
  <si>
    <t>월세액 명세서</t>
    <phoneticPr fontId="23" type="noConversion"/>
  </si>
  <si>
    <t xml:space="preserve"> - 기본공제 나이 제한 요건은?</t>
    <phoneticPr fontId="23" type="noConversion"/>
  </si>
  <si>
    <t>Ⅲ.
특 별 소 득 공 제</t>
    <phoneticPr fontId="23" type="noConversion"/>
  </si>
  <si>
    <t>이월금액</t>
    <phoneticPr fontId="23" type="noConversion"/>
  </si>
  <si>
    <t>해당연도 공제금액</t>
    <phoneticPr fontId="23" type="noConversion"/>
  </si>
  <si>
    <t>필요경비</t>
    <phoneticPr fontId="23" type="noConversion"/>
  </si>
  <si>
    <t>세액(소득)공제</t>
    <phoneticPr fontId="23" type="noConversion"/>
  </si>
  <si>
    <t>소득자 인적사항</t>
    <phoneticPr fontId="23" type="noConversion"/>
  </si>
  <si>
    <t>-</t>
    <phoneticPr fontId="23" type="noConversion"/>
  </si>
  <si>
    <t>-</t>
    <phoneticPr fontId="23" type="noConversion"/>
  </si>
  <si>
    <t>[  ]</t>
    <phoneticPr fontId="23" type="noConversion"/>
  </si>
  <si>
    <t>① 성명</t>
    <phoneticPr fontId="37" type="noConversion"/>
  </si>
  <si>
    <t>② 주민등록번호(또는 외국인등록번호)</t>
    <phoneticPr fontId="37" type="noConversion"/>
  </si>
  <si>
    <t>③ 상호</t>
    <phoneticPr fontId="37" type="noConversion"/>
  </si>
  <si>
    <t>④ 사업자등록번호</t>
    <phoneticPr fontId="37" type="noConversion"/>
  </si>
  <si>
    <t>⑤주민등록번호</t>
    <phoneticPr fontId="37" type="noConversion"/>
  </si>
  <si>
    <t>⑦사 업 자
등록번호</t>
    <phoneticPr fontId="37" type="noConversion"/>
  </si>
  <si>
    <t>⑧상호</t>
    <phoneticPr fontId="37" type="noConversion"/>
  </si>
  <si>
    <t>⑪금액</t>
    <phoneticPr fontId="37" type="noConversion"/>
  </si>
  <si>
    <t>제 출 자</t>
    <phoneticPr fontId="23" type="noConversion"/>
  </si>
  <si>
    <t>(앞쪽)</t>
  </si>
  <si>
    <t>1. 공제대상자 및 공제대상금액 명세</t>
  </si>
  <si>
    <t>2. 신용카드 등 소득공제액의 계산</t>
  </si>
  <si>
    <t>신용카드 등 사용금액 확인서(별지 제74호의5서식을 말합니다) 또는 국세청 홈페이지에서 제공하는 신용카드 등 사용금액 명세를 출력한 서류 1부</t>
  </si>
  <si>
    <t>210mm× 297mm[백상지 80g/㎡ 또는 중질지 80g/㎡]</t>
  </si>
  <si>
    <t xml:space="preserve">① 상 호         </t>
    <phoneticPr fontId="23" type="noConversion"/>
  </si>
  <si>
    <t>②사업자등록번호</t>
    <phoneticPr fontId="23" type="noConversion"/>
  </si>
  <si>
    <t>개시일</t>
    <phoneticPr fontId="23" type="noConversion"/>
  </si>
  <si>
    <t xml:space="preserve">(28)계약서상 </t>
    <phoneticPr fontId="23" type="noConversion"/>
  </si>
  <si>
    <t>(28)계약서상</t>
    <phoneticPr fontId="23" type="noConversion"/>
  </si>
  <si>
    <t>임대차 계약기간</t>
    <phoneticPr fontId="23" type="noConversion"/>
  </si>
  <si>
    <t>임대차 계약기간</t>
    <phoneticPr fontId="23" type="noConversion"/>
  </si>
  <si>
    <t>(29)전세보증금
(원)</t>
    <phoneticPr fontId="23" type="noConversion"/>
  </si>
  <si>
    <t>-  -</t>
    <phoneticPr fontId="23" type="noConversion"/>
  </si>
  <si>
    <t>-  -</t>
    <phoneticPr fontId="23" type="noConversion"/>
  </si>
  <si>
    <t xml:space="preserve">-  -   ~    -  -    </t>
    <phoneticPr fontId="23" type="noConversion"/>
  </si>
  <si>
    <t xml:space="preserve">-  -   ~    -  -    </t>
    <phoneticPr fontId="23" type="noConversion"/>
  </si>
  <si>
    <t xml:space="preserve">-  -   ~    -  -    </t>
    <phoneticPr fontId="23" type="noConversion"/>
  </si>
  <si>
    <t>-  -</t>
    <phoneticPr fontId="23" type="noConversion"/>
  </si>
  <si>
    <t>-  -</t>
    <phoneticPr fontId="23" type="noConversion"/>
  </si>
  <si>
    <t>-  -</t>
    <phoneticPr fontId="23" type="noConversion"/>
  </si>
  <si>
    <t>-  -</t>
    <phoneticPr fontId="23" type="noConversion"/>
  </si>
  <si>
    <r>
      <t xml:space="preserve">2. </t>
    </r>
    <r>
      <rPr>
        <sz val="8"/>
        <color rgb="FF000000"/>
        <rFont val="맑은 고딕"/>
        <family val="3"/>
        <charset val="129"/>
        <scheme val="minor"/>
      </rPr>
      <t>현 근무지의 연금보험료ㆍ국민건강보험료 및 고용보험료 등은 신고인이 작성하지 않아도 됩니다</t>
    </r>
    <r>
      <rPr>
        <sz val="8"/>
        <color rgb="FF000000"/>
        <rFont val="돋움체"/>
        <family val="3"/>
        <charset val="129"/>
      </rPr>
      <t>.</t>
    </r>
  </si>
  <si>
    <r>
      <t xml:space="preserve">3. </t>
    </r>
    <r>
      <rPr>
        <sz val="8"/>
        <color rgb="FF000000"/>
        <rFont val="맑은 고딕"/>
        <family val="3"/>
        <charset val="129"/>
        <scheme val="minor"/>
      </rPr>
      <t>공제금액란은 근로소득자가 원천징수의무자에게 제출하는 경우 적지 않을 수 있습니다</t>
    </r>
    <r>
      <rPr>
        <sz val="8"/>
        <color rgb="FF000000"/>
        <rFont val="돋움체"/>
        <family val="3"/>
        <charset val="129"/>
      </rPr>
      <t>.</t>
    </r>
  </si>
  <si>
    <r>
      <t xml:space="preserve">1. </t>
    </r>
    <r>
      <rPr>
        <sz val="8"/>
        <color rgb="FF000000"/>
        <rFont val="맑은 고딕"/>
        <family val="3"/>
        <charset val="129"/>
        <scheme val="minor"/>
      </rPr>
      <t>근로소득자가 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근무지 근로소득을 원천징수의무자에게 신고하지 않은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경우에는 근로소득자 본인이 종합소득세 신고를 해야</t>
    </r>
    <r>
      <rPr>
        <sz val="9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하며, 신고하지 않은 경우 가산세 부과 등</t>
    </r>
    <r>
      <rPr>
        <sz val="8"/>
        <color rgb="FF000000"/>
        <rFont val="돋움체"/>
        <family val="3"/>
        <charset val="129"/>
      </rPr>
      <t xml:space="preserve">
   </t>
    </r>
    <r>
      <rPr>
        <sz val="8"/>
        <color rgb="FF000000"/>
        <rFont val="맑은 고딕"/>
        <family val="3"/>
        <charset val="129"/>
        <scheme val="minor"/>
      </rPr>
      <t>불이익이 따릅니다</t>
    </r>
    <r>
      <rPr>
        <sz val="8"/>
        <color rgb="FF000000"/>
        <rFont val="돋움체"/>
        <family val="3"/>
        <charset val="129"/>
      </rPr>
      <t>.</t>
    </r>
    <phoneticPr fontId="23" type="noConversion"/>
  </si>
  <si>
    <t>IRP</t>
    <phoneticPr fontId="23" type="noConversion"/>
  </si>
  <si>
    <t>연금저축</t>
    <phoneticPr fontId="23" type="noConversion"/>
  </si>
  <si>
    <t>연금저축</t>
    <phoneticPr fontId="23" type="noConversion"/>
  </si>
  <si>
    <t xml:space="preserve">  3-1</t>
    <phoneticPr fontId="23" type="noConversion"/>
  </si>
  <si>
    <t>연말정산간소화 서비스 자료 (PDF 파일)</t>
    <phoneticPr fontId="23" type="noConversion"/>
  </si>
  <si>
    <t xml:space="preserve"> 연도 중 사망한 경우에도 공제가 가능합니다.</t>
    <phoneticPr fontId="23" type="noConversion"/>
  </si>
  <si>
    <t xml:space="preserve"> - 한부모가족공제 요건은 어떻게 되나요?</t>
    <phoneticPr fontId="23" type="noConversion"/>
  </si>
  <si>
    <t xml:space="preserve"> - 부녀자공제 소득 요건은 어떻게 되나요?</t>
    <phoneticPr fontId="23" type="noConversion"/>
  </si>
  <si>
    <t xml:space="preserve"> 연말정산간소화 서비스에서 제공하지 않을 경우</t>
    <phoneticPr fontId="23" type="noConversion"/>
  </si>
  <si>
    <t>장기
주택
저당
차입금</t>
    <phoneticPr fontId="23" type="noConversion"/>
  </si>
  <si>
    <t>15년
이상</t>
    <phoneticPr fontId="23" type="noConversion"/>
  </si>
  <si>
    <t>10년-
15년</t>
    <phoneticPr fontId="23" type="noConversion"/>
  </si>
  <si>
    <t>신용카드 등
사용액</t>
    <phoneticPr fontId="23" type="noConversion"/>
  </si>
  <si>
    <t>15년 미만</t>
  </si>
  <si>
    <t>30년 이상</t>
  </si>
  <si>
    <t>고정금리 and
비거치상환 대출</t>
    <phoneticPr fontId="23" type="noConversion"/>
  </si>
  <si>
    <t>고정금리 or
비거치상환 대출</t>
    <phoneticPr fontId="23" type="noConversion"/>
  </si>
  <si>
    <t>벤처 등</t>
    <phoneticPr fontId="23" type="noConversion"/>
  </si>
  <si>
    <t>사용금액</t>
    <phoneticPr fontId="23" type="noConversion"/>
  </si>
  <si>
    <t>투자조합
출자 등</t>
    <phoneticPr fontId="23" type="noConversion"/>
  </si>
  <si>
    <r>
      <t>Ⅳ.</t>
    </r>
    <r>
      <rPr>
        <sz val="12"/>
        <color rgb="FF000000"/>
        <rFont val="돋움체"/>
        <family val="3"/>
        <charset val="129"/>
      </rPr>
      <t xml:space="preserve">
그
밖
의
소
득
공
제</t>
    </r>
    <phoneticPr fontId="23" type="noConversion"/>
  </si>
  <si>
    <t>-  -</t>
    <phoneticPr fontId="23" type="noConversion"/>
  </si>
  <si>
    <t>-  -</t>
    <phoneticPr fontId="23" type="noConversion"/>
  </si>
  <si>
    <t>난임시술비</t>
    <phoneticPr fontId="23" type="noConversion"/>
  </si>
  <si>
    <t>의
료
비</t>
    <phoneticPr fontId="23" type="noConversion"/>
  </si>
  <si>
    <t>보
험
료</t>
    <phoneticPr fontId="23" type="noConversion"/>
  </si>
  <si>
    <t xml:space="preserve">작성방법
참조 </t>
    <phoneticPr fontId="23" type="noConversion"/>
  </si>
  <si>
    <r>
      <t xml:space="preserve">취학전 아동 </t>
    </r>
    <r>
      <rPr>
        <sz val="9"/>
        <color rgb="FF000000"/>
        <rFont val="돋움체"/>
        <family val="3"/>
        <charset val="129"/>
      </rPr>
      <t xml:space="preserve">(  </t>
    </r>
    <r>
      <rPr>
        <sz val="9"/>
        <color rgb="FF000000"/>
        <rFont val="맑은 고딕"/>
        <family val="3"/>
        <charset val="129"/>
        <scheme val="minor"/>
      </rPr>
      <t>명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</si>
  <si>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r>
      <t>초ㆍ중ㆍ고등학교</t>
    </r>
    <r>
      <rPr>
        <sz val="9"/>
        <color rgb="FF000000"/>
        <rFont val="돋움체"/>
        <family val="3"/>
        <charset val="129"/>
      </rPr>
      <t xml:space="preserve">(  </t>
    </r>
    <r>
      <rPr>
        <sz val="9"/>
        <color rgb="FF000000"/>
        <rFont val="맑은 고딕"/>
        <family val="3"/>
        <charset val="129"/>
        <scheme val="minor"/>
      </rPr>
      <t>명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</si>
  <si>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r>
      <t xml:space="preserve">장애인 </t>
    </r>
    <r>
      <rPr>
        <sz val="9"/>
        <color rgb="FF000000"/>
        <rFont val="돋움체"/>
        <family val="3"/>
        <charset val="129"/>
      </rPr>
      <t xml:space="preserve">(  </t>
    </r>
    <r>
      <rPr>
        <sz val="9"/>
        <color rgb="FF000000"/>
        <rFont val="맑은 고딕"/>
        <family val="3"/>
        <charset val="129"/>
        <scheme val="minor"/>
      </rPr>
      <t>명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</si>
  <si>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r>
      <t>공납금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대학원 포함)</t>
    </r>
    <phoneticPr fontId="23" type="noConversion"/>
  </si>
  <si>
    <r>
      <t>1</t>
    </r>
    <r>
      <rPr>
        <sz val="9"/>
        <color rgb="FF000000"/>
        <rFont val="맑은 고딕"/>
        <family val="3"/>
        <charset val="129"/>
        <scheme val="minor"/>
      </rPr>
      <t xml:space="preserve">명당 </t>
    </r>
    <r>
      <rPr>
        <sz val="9"/>
        <color rgb="FF000000"/>
        <rFont val="돋움체"/>
        <family val="3"/>
        <charset val="129"/>
      </rPr>
      <t>300</t>
    </r>
    <r>
      <rPr>
        <sz val="9"/>
        <color rgb="FF000000"/>
        <rFont val="맑은 고딕"/>
        <family val="3"/>
        <charset val="129"/>
        <scheme val="minor"/>
      </rPr>
      <t>만원</t>
    </r>
    <phoneticPr fontId="23" type="noConversion"/>
  </si>
  <si>
    <r>
      <t>1</t>
    </r>
    <r>
      <rPr>
        <sz val="9"/>
        <color rgb="FF000000"/>
        <rFont val="맑은 고딕"/>
        <family val="3"/>
        <charset val="129"/>
        <scheme val="minor"/>
      </rPr>
      <t xml:space="preserve">명당 </t>
    </r>
    <r>
      <rPr>
        <sz val="9"/>
        <color rgb="FF000000"/>
        <rFont val="돋움체"/>
        <family val="3"/>
        <charset val="129"/>
      </rPr>
      <t>900</t>
    </r>
    <r>
      <rPr>
        <sz val="9"/>
        <color rgb="FF000000"/>
        <rFont val="맑은 고딕"/>
        <family val="3"/>
        <charset val="129"/>
        <scheme val="minor"/>
      </rPr>
      <t>만원</t>
    </r>
    <phoneticPr fontId="23" type="noConversion"/>
  </si>
  <si>
    <t>월세액 세액공제</t>
    <phoneticPr fontId="23" type="noConversion"/>
  </si>
  <si>
    <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전 직원  &lt;엑셀 파일의 신고서(1쪽), 신고서(2쪽), 신고서(3쪽) Sheet &gt;</t>
    </r>
    <phoneticPr fontId="23" type="noConversion"/>
  </si>
  <si>
    <r>
      <t>(8</t>
    </r>
    <r>
      <rPr>
        <sz val="8"/>
        <color rgb="FF000000"/>
        <rFont val="맑은 고딕"/>
        <family val="3"/>
        <charset val="129"/>
        <scheme val="minor"/>
      </rPr>
      <t>쪽 중 제</t>
    </r>
    <r>
      <rPr>
        <sz val="8"/>
        <color rgb="FF000000"/>
        <rFont val="돋움"/>
        <family val="3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쪽</t>
    </r>
    <r>
      <rPr>
        <sz val="8"/>
        <color rgb="FF000000"/>
        <rFont val="돋움"/>
        <family val="3"/>
        <charset val="129"/>
      </rPr>
      <t>)</t>
    </r>
    <phoneticPr fontId="23" type="noConversion"/>
  </si>
  <si>
    <t>관계
코드</t>
    <phoneticPr fontId="23" type="noConversion"/>
  </si>
  <si>
    <t>기본공제</t>
    <phoneticPr fontId="23" type="noConversion"/>
  </si>
  <si>
    <t>의료비</t>
    <phoneticPr fontId="23" type="noConversion"/>
  </si>
  <si>
    <t>주민등록번호</t>
    <phoneticPr fontId="23" type="noConversion"/>
  </si>
  <si>
    <t>인적공제</t>
    <phoneticPr fontId="23" type="noConversion"/>
  </si>
  <si>
    <r>
      <t xml:space="preserve">Ⅰ
</t>
    </r>
    <r>
      <rPr>
        <b/>
        <sz val="9"/>
        <color rgb="FF000000"/>
        <rFont val="돋움체"/>
        <family val="3"/>
        <charset val="129"/>
      </rPr>
      <t xml:space="preserve">.
</t>
    </r>
    <r>
      <rPr>
        <b/>
        <sz val="9"/>
        <color rgb="FF000000"/>
        <rFont val="맑은 고딕"/>
        <family val="3"/>
        <charset val="129"/>
        <scheme val="minor"/>
      </rPr>
      <t>인
적
공
제
및
소
득
·
세
액
공
제
명
세
서</t>
    </r>
    <phoneticPr fontId="23" type="noConversion"/>
  </si>
  <si>
    <t>관계
코드</t>
    <phoneticPr fontId="23" type="noConversion"/>
  </si>
  <si>
    <t>내ㆍ외
국인</t>
    <phoneticPr fontId="23" type="noConversion"/>
  </si>
  <si>
    <t>내ㆍ외
국인</t>
    <phoneticPr fontId="23" type="noConversion"/>
  </si>
  <si>
    <t>교육비</t>
    <phoneticPr fontId="23" type="noConversion"/>
  </si>
  <si>
    <t>※ 근로소득자 본인이 원하는 경우 매월 원천징수하는 세액을 법령상 세액을 120%, 100%, 80% 중
   선택할 수 있습니다.</t>
    <phoneticPr fontId="23" type="noConversion"/>
  </si>
  <si>
    <r>
      <t>5</t>
    </r>
    <r>
      <rPr>
        <vertAlign val="superscript"/>
        <sz val="9"/>
        <color rgb="FF000000"/>
        <rFont val="돋움체"/>
        <family val="3"/>
        <charset val="129"/>
      </rPr>
      <t>*</t>
    </r>
    <phoneticPr fontId="23" type="noConversion"/>
  </si>
  <si>
    <t>* 관계코드 5 : 해당 직계비속과 그 배우자가 장애인인 경우 그 배우자를 말하며, 관계코드 4~6은 소득자와 배우자의 각각의 관계를 포함합니다.</t>
    <phoneticPr fontId="23" type="noConversion"/>
  </si>
  <si>
    <t>1. "인적공제 항목 변동 여부"란에 해당 항목에 "√" 표시합니다(인적공제 항목이 전년과 동일한 경우에는 주민등록표등본을 제출하지 않습니다).</t>
    <phoneticPr fontId="23" type="noConversion"/>
  </si>
  <si>
    <r>
      <t xml:space="preserve">2. </t>
    </r>
    <r>
      <rPr>
        <sz val="8"/>
        <color rgb="FF000000"/>
        <rFont val="맑은 고딕"/>
        <family val="3"/>
        <charset val="129"/>
        <scheme val="minor"/>
      </rPr>
      <t>관계코드</t>
    </r>
    <phoneticPr fontId="23" type="noConversion"/>
  </si>
  <si>
    <t>O</t>
    <phoneticPr fontId="23" type="noConversion"/>
  </si>
  <si>
    <t>⑤ 전통시장사용분</t>
    <phoneticPr fontId="23" type="noConversion"/>
  </si>
  <si>
    <t>⑥ 대중교통이용분</t>
    <phoneticPr fontId="23" type="noConversion"/>
  </si>
  <si>
    <r>
      <t>종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전</t>
    </r>
    <r>
      <rPr>
        <sz val="8"/>
        <color rgb="FF000000"/>
        <rFont val="돋움체"/>
        <family val="3"/>
        <charset val="129"/>
      </rPr>
      <t>)</t>
    </r>
    <r>
      <rPr>
        <sz val="8"/>
        <color rgb="FF000000"/>
        <rFont val="맑은 고딕"/>
        <family val="3"/>
        <charset val="129"/>
        <scheme val="minor"/>
      </rPr>
      <t>근무지 근로소득
원천징수영수증 제출 (    )</t>
    </r>
    <phoneticPr fontId="23" type="noConversion"/>
  </si>
  <si>
    <r>
      <t xml:space="preserve">[√] </t>
    </r>
    <r>
      <rPr>
        <b/>
        <sz val="16"/>
        <color rgb="FF000000"/>
        <rFont val="맑은 고딕"/>
        <family val="3"/>
        <charset val="129"/>
        <scheme val="minor"/>
      </rPr>
      <t>월세액 ㆍ</t>
    </r>
    <r>
      <rPr>
        <b/>
        <sz val="16"/>
        <color rgb="FF000000"/>
        <rFont val="한양견고딕"/>
        <family val="3"/>
        <charset val="129"/>
      </rPr>
      <t xml:space="preserve">[ ] </t>
    </r>
    <r>
      <rPr>
        <b/>
        <sz val="16"/>
        <color rgb="FF000000"/>
        <rFont val="맑은 고딕"/>
        <family val="3"/>
        <charset val="129"/>
        <scheme val="minor"/>
      </rPr>
      <t>거주자 간</t>
    </r>
    <r>
      <rPr>
        <b/>
        <sz val="16"/>
        <color rgb="FF000000"/>
        <rFont val="한양견고딕"/>
        <family val="3"/>
        <charset val="129"/>
      </rPr>
      <t xml:space="preserve"> </t>
    </r>
    <r>
      <rPr>
        <b/>
        <sz val="16"/>
        <color rgb="FF000000"/>
        <rFont val="맑은 고딕"/>
        <family val="3"/>
        <charset val="129"/>
        <scheme val="minor"/>
      </rPr>
      <t>주택임차차입금 원리금 상환액</t>
    </r>
    <r>
      <rPr>
        <b/>
        <sz val="16"/>
        <color rgb="FF000000"/>
        <rFont val="한양견고딕"/>
        <family val="3"/>
        <charset val="129"/>
      </rPr>
      <t xml:space="preserve"> </t>
    </r>
    <r>
      <rPr>
        <b/>
        <sz val="16"/>
        <color rgb="FF000000"/>
        <rFont val="맑은 고딕"/>
        <family val="3"/>
        <charset val="129"/>
        <scheme val="minor"/>
      </rPr>
      <t>소득공제 명세서</t>
    </r>
    <phoneticPr fontId="23" type="noConversion"/>
  </si>
  <si>
    <t>-</t>
    <phoneticPr fontId="23" type="noConversion"/>
  </si>
  <si>
    <t>기타</t>
    <phoneticPr fontId="23" type="noConversion"/>
  </si>
  <si>
    <t>기부장려금
신청금액</t>
    <phoneticPr fontId="23" type="noConversion"/>
  </si>
  <si>
    <t>10,40,41</t>
    <phoneticPr fontId="23" type="noConversion"/>
  </si>
  <si>
    <t xml:space="preserve"> - 자녀세액공제는 어떻게 적용되나요?</t>
    <phoneticPr fontId="23" type="noConversion"/>
  </si>
  <si>
    <t>건강보험</t>
    <phoneticPr fontId="23" type="noConversion"/>
  </si>
  <si>
    <t>고용보험</t>
    <phoneticPr fontId="23" type="noConversion"/>
  </si>
  <si>
    <t>일반</t>
    <phoneticPr fontId="23" type="noConversion"/>
  </si>
  <si>
    <t>장애인</t>
    <phoneticPr fontId="23" type="noConversion"/>
  </si>
  <si>
    <t>보장성</t>
    <phoneticPr fontId="23" type="noConversion"/>
  </si>
  <si>
    <t>현금영수증</t>
    <phoneticPr fontId="23" type="noConversion"/>
  </si>
  <si>
    <r>
      <t>※ 근로소득자는 신고서에 소득ㆍ세액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공제 증명서류를 첨부하여 원천징수의무자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소속 회사 등</t>
    </r>
    <r>
      <rPr>
        <sz val="9"/>
        <color rgb="FF000000"/>
        <rFont val="돋움체"/>
        <family val="3"/>
        <charset val="129"/>
      </rPr>
      <t>)</t>
    </r>
    <r>
      <rPr>
        <sz val="9"/>
        <color rgb="FF000000"/>
        <rFont val="맑은 고딕"/>
        <family val="3"/>
        <charset val="129"/>
        <scheme val="minor"/>
      </rPr>
      <t>에게 제출하며</t>
    </r>
    <r>
      <rPr>
        <sz val="9"/>
        <color rgb="FF000000"/>
        <rFont val="돋움체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원천징수의무자는 신고서 및 첨부서류를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확인하여 근로소득 세액계산을 하고 근로소득자에게 즉시 근로소득원천징수영수증을 발급해야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합니다</t>
    </r>
    <r>
      <rPr>
        <sz val="9"/>
        <color rgb="FF000000"/>
        <rFont val="돋움체"/>
        <family val="3"/>
        <charset val="129"/>
      </rPr>
      <t xml:space="preserve">. </t>
    </r>
    <r>
      <rPr>
        <sz val="9"/>
        <color rgb="FF000000"/>
        <rFont val="맑은 고딕"/>
        <family val="3"/>
        <charset val="129"/>
        <scheme val="minor"/>
      </rPr>
      <t>연말정산 시 근로소득자에게 환급이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발생하는 경우 원천징수의무자는 근로소득자에게 환급세액을 지급해야</t>
    </r>
    <r>
      <rPr>
        <sz val="9"/>
        <color rgb="FF000000"/>
        <rFont val="돋움체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합니다</t>
    </r>
    <r>
      <rPr>
        <sz val="9"/>
        <color rgb="FF000000"/>
        <rFont val="돋움체"/>
        <family val="3"/>
        <charset val="129"/>
      </rPr>
      <t>.</t>
    </r>
    <phoneticPr fontId="23" type="noConversion"/>
  </si>
  <si>
    <t xml:space="preserve">                 주민등록번호   </t>
    <phoneticPr fontId="23" type="noConversion"/>
  </si>
  <si>
    <t xml:space="preserve">              사업자등록번호</t>
    <phoneticPr fontId="23" type="noConversion"/>
  </si>
  <si>
    <t xml:space="preserve">           분납신청 여부                                [         ]  신청        [            ]  미신청</t>
    <phoneticPr fontId="23" type="noConversion"/>
  </si>
  <si>
    <t>[  ]</t>
    <phoneticPr fontId="23" type="noConversion"/>
  </si>
  <si>
    <t>원천징수세액 선택</t>
    <phoneticPr fontId="23" type="noConversion"/>
  </si>
  <si>
    <t xml:space="preserve">  [  ]</t>
    <phoneticPr fontId="23" type="noConversion"/>
  </si>
  <si>
    <t>장애인
전용
보장성</t>
    <phoneticPr fontId="23" type="noConversion"/>
  </si>
  <si>
    <t>국세청 계</t>
    <phoneticPr fontId="23" type="noConversion"/>
  </si>
  <si>
    <t>기타 계</t>
    <phoneticPr fontId="23" type="noConversion"/>
  </si>
  <si>
    <t>15년~29년</t>
    <phoneticPr fontId="23" type="noConversion"/>
  </si>
  <si>
    <t>작성방법 참조</t>
    <phoneticPr fontId="23" type="noConversion"/>
  </si>
  <si>
    <t>그 밖의 공제대상자</t>
    <phoneticPr fontId="23" type="noConversion"/>
  </si>
  <si>
    <t>실손의료보험금 계</t>
    <phoneticPr fontId="23" type="noConversion"/>
  </si>
  <si>
    <t>지출액</t>
    <phoneticPr fontId="23" type="noConversion"/>
  </si>
  <si>
    <t>수령액</t>
    <phoneticPr fontId="23" type="noConversion"/>
  </si>
  <si>
    <t>납입금액</t>
    <phoneticPr fontId="23" type="noConversion"/>
  </si>
  <si>
    <t>투자 구분</t>
    <phoneticPr fontId="23" type="noConversion"/>
  </si>
  <si>
    <t>금융기관 등</t>
    <phoneticPr fontId="23" type="noConversion"/>
  </si>
  <si>
    <t>투자연도</t>
    <phoneticPr fontId="23" type="noConversion"/>
  </si>
  <si>
    <t>⑩ 계약</t>
    <phoneticPr fontId="23" type="noConversion"/>
  </si>
  <si>
    <t>⑭ 세액공제
금액 (원)</t>
    <phoneticPr fontId="23" type="noConversion"/>
  </si>
  <si>
    <r>
      <t>⑬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연간
월세액 (원)</t>
    </r>
    <phoneticPr fontId="23" type="noConversion"/>
  </si>
  <si>
    <t>⑨ 유형</t>
    <phoneticPr fontId="23" type="noConversion"/>
  </si>
  <si>
    <r>
      <t xml:space="preserve">※⑨ 유형 </t>
    </r>
    <r>
      <rPr>
        <b/>
        <u/>
        <sz val="10"/>
        <color rgb="FF000000"/>
        <rFont val="맑은 고딕"/>
        <family val="3"/>
        <charset val="129"/>
        <scheme val="minor"/>
      </rPr>
      <t>구분코드</t>
    </r>
    <r>
      <rPr>
        <sz val="10"/>
        <color rgb="FF000000"/>
        <rFont val="돋움체"/>
        <family val="3"/>
        <charset val="129"/>
      </rPr>
      <t xml:space="preserve"> - </t>
    </r>
    <r>
      <rPr>
        <sz val="10"/>
        <color rgb="FF000000"/>
        <rFont val="맑은 고딕"/>
        <family val="3"/>
        <charset val="129"/>
        <scheme val="minor"/>
      </rPr>
      <t>단독주택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1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다가구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2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다세대주택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3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연립주택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4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아파트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5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오피스텔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6</t>
    </r>
    <r>
      <rPr>
        <sz val="10"/>
        <color rgb="FF000000"/>
        <rFont val="돋움체"/>
        <family val="3"/>
        <charset val="129"/>
      </rPr>
      <t>, 고시원:</t>
    </r>
    <r>
      <rPr>
        <b/>
        <sz val="10"/>
        <color rgb="FF000000"/>
        <rFont val="돋움체"/>
        <family val="3"/>
        <charset val="129"/>
      </rPr>
      <t>7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기타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8</t>
    </r>
    <phoneticPr fontId="23" type="noConversion"/>
  </si>
  <si>
    <t>면적( ㎡ )</t>
    <phoneticPr fontId="23" type="noConversion"/>
  </si>
  <si>
    <r>
      <t xml:space="preserve">※(25) 유형 </t>
    </r>
    <r>
      <rPr>
        <b/>
        <u/>
        <sz val="10"/>
        <color rgb="FF000000"/>
        <rFont val="맑은 고딕"/>
        <family val="3"/>
        <charset val="129"/>
        <scheme val="minor"/>
      </rPr>
      <t>구분코드</t>
    </r>
    <r>
      <rPr>
        <sz val="10"/>
        <color rgb="FF000000"/>
        <rFont val="돋움체"/>
        <family val="3"/>
        <charset val="129"/>
      </rPr>
      <t xml:space="preserve"> - </t>
    </r>
    <r>
      <rPr>
        <sz val="10"/>
        <color rgb="FF000000"/>
        <rFont val="맑은 고딕"/>
        <family val="3"/>
        <charset val="129"/>
        <scheme val="minor"/>
      </rPr>
      <t>단독주택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1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다가구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2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다세대주택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3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연립주택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4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아파트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5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오피스텔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6</t>
    </r>
    <r>
      <rPr>
        <sz val="10"/>
        <color rgb="FF000000"/>
        <rFont val="돋움체"/>
        <family val="3"/>
        <charset val="129"/>
      </rPr>
      <t>, 고시원:</t>
    </r>
    <r>
      <rPr>
        <b/>
        <sz val="10"/>
        <color rgb="FF000000"/>
        <rFont val="돋움체"/>
        <family val="3"/>
        <charset val="129"/>
      </rPr>
      <t>7</t>
    </r>
    <r>
      <rPr>
        <sz val="10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기타</t>
    </r>
    <r>
      <rPr>
        <sz val="10"/>
        <color rgb="FF000000"/>
        <rFont val="돋움체"/>
        <family val="3"/>
        <charset val="129"/>
      </rPr>
      <t>:</t>
    </r>
    <r>
      <rPr>
        <b/>
        <sz val="10"/>
        <color rgb="FF000000"/>
        <rFont val="돋움체"/>
        <family val="3"/>
        <charset val="129"/>
      </rPr>
      <t>8</t>
    </r>
    <phoneticPr fontId="23" type="noConversion"/>
  </si>
  <si>
    <r>
      <t xml:space="preserve">4. (29) </t>
    </r>
    <r>
      <rPr>
        <sz val="8"/>
        <color rgb="FF000000"/>
        <rFont val="맑은 고딕"/>
        <family val="3"/>
        <charset val="129"/>
        <scheme val="minor"/>
      </rPr>
      <t>전세보증금은 과세기간 종료일</t>
    </r>
    <r>
      <rPr>
        <sz val="8"/>
        <color rgb="FF000000"/>
        <rFont val="돋움체"/>
        <family val="3"/>
        <charset val="129"/>
      </rPr>
      <t xml:space="preserve">(12.31.) </t>
    </r>
    <r>
      <rPr>
        <sz val="8"/>
        <color rgb="FF000000"/>
        <rFont val="맑은 고딕"/>
        <family val="3"/>
        <charset val="129"/>
        <scheme val="minor"/>
      </rPr>
      <t>현재의 전세보증금을</t>
    </r>
    <r>
      <rPr>
        <sz val="8"/>
        <color rgb="FF000000"/>
        <rFont val="돋움체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적습니다</t>
    </r>
    <r>
      <rPr>
        <sz val="8"/>
        <color rgb="FF000000"/>
        <rFont val="돋움체"/>
        <family val="3"/>
        <charset val="129"/>
      </rPr>
      <t>.</t>
    </r>
    <phoneticPr fontId="23" type="noConversion"/>
  </si>
  <si>
    <r>
      <t xml:space="preserve">3. </t>
    </r>
    <r>
      <rPr>
        <sz val="9"/>
        <color rgb="FF000000"/>
        <rFont val="맑은 고딕"/>
        <family val="3"/>
        <charset val="129"/>
        <scheme val="minor"/>
      </rPr>
      <t>⑨</t>
    </r>
    <r>
      <rPr>
        <sz val="9"/>
        <color rgb="FF000000"/>
        <rFont val="돋움체"/>
        <family val="3"/>
        <charset val="129"/>
      </rPr>
      <t xml:space="preserve">,(25) </t>
    </r>
    <r>
      <rPr>
        <sz val="8"/>
        <color rgb="FF000000"/>
        <rFont val="맑은 고딕"/>
        <family val="3"/>
        <charset val="129"/>
        <scheme val="minor"/>
      </rPr>
      <t>주택유형은 단독주택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다가구주택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다세대주택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연립주택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아파트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>오피스텔</t>
    </r>
    <r>
      <rPr>
        <sz val="8"/>
        <color rgb="FF000000"/>
        <rFont val="돋움체"/>
        <family val="3"/>
        <charset val="129"/>
      </rPr>
      <t xml:space="preserve">, </t>
    </r>
    <r>
      <rPr>
        <sz val="8"/>
        <color rgb="FF000000"/>
        <rFont val="맑은 고딕"/>
        <family val="3"/>
        <charset val="129"/>
        <scheme val="minor"/>
      </rPr>
      <t xml:space="preserve">기타 중에서 해당되는 </t>
    </r>
    <r>
      <rPr>
        <b/>
        <u/>
        <sz val="8"/>
        <color rgb="FF000000"/>
        <rFont val="맑은 고딕"/>
        <family val="3"/>
        <charset val="129"/>
        <scheme val="minor"/>
      </rPr>
      <t>유형의 구분코드</t>
    </r>
    <r>
      <rPr>
        <sz val="8"/>
        <color rgb="FF000000"/>
        <rFont val="맑은 고딕"/>
        <family val="3"/>
        <charset val="129"/>
        <scheme val="minor"/>
      </rPr>
      <t>를 적습니다</t>
    </r>
    <r>
      <rPr>
        <sz val="8"/>
        <color rgb="FF000000"/>
        <rFont val="돋움체"/>
        <family val="3"/>
        <charset val="129"/>
      </rPr>
      <t>.</t>
    </r>
    <phoneticPr fontId="23" type="noConversion"/>
  </si>
  <si>
    <t>의료비 공제 대상자</t>
    <phoneticPr fontId="23" type="noConversion"/>
  </si>
  <si>
    <t>관계
코드</t>
    <phoneticPr fontId="23" type="noConversion"/>
  </si>
  <si>
    <t>성명</t>
    <phoneticPr fontId="23" type="noConversion"/>
  </si>
  <si>
    <t>건수</t>
    <phoneticPr fontId="23" type="noConversion"/>
  </si>
  <si>
    <t>기부 명세</t>
    <phoneticPr fontId="23" type="noConversion"/>
  </si>
  <si>
    <t>기부금액</t>
    <phoneticPr fontId="23" type="noConversion"/>
  </si>
  <si>
    <t xml:space="preserve"> 2. 해당연도 기부 명세</t>
    <phoneticPr fontId="23" type="noConversion"/>
  </si>
  <si>
    <t>비고</t>
    <phoneticPr fontId="23" type="noConversion"/>
  </si>
  <si>
    <t>-</t>
    <phoneticPr fontId="23" type="noConversion"/>
  </si>
  <si>
    <t xml:space="preserve">⑥ 사업장 소재지   </t>
    <phoneticPr fontId="23" type="noConversion"/>
  </si>
  <si>
    <r>
      <t>인적공제 항목에 해당하는
인원수를 적습니다</t>
    </r>
    <r>
      <rPr>
        <sz val="8"/>
        <color rgb="FF000000"/>
        <rFont val="돋움체"/>
        <family val="3"/>
        <charset val="129"/>
      </rPr>
      <t>.
(자녀:  명)</t>
    </r>
    <phoneticPr fontId="23" type="noConversion"/>
  </si>
  <si>
    <t>기부금</t>
    <phoneticPr fontId="23" type="noConversion"/>
  </si>
  <si>
    <t>성과공유 중소기업 경영성과급 감면</t>
    <phoneticPr fontId="23" type="noConversion"/>
  </si>
  <si>
    <t>중소기업 청년근로자 및 핵심인력 성과보상기금
수령액 감면</t>
    <phoneticPr fontId="23" type="noConversion"/>
  </si>
  <si>
    <t>내국인 우수 인력 국내 복귀 감면</t>
    <phoneticPr fontId="23" type="noConversion"/>
  </si>
  <si>
    <t>시작일</t>
    <phoneticPr fontId="23" type="noConversion"/>
  </si>
  <si>
    <t>종료일</t>
    <phoneticPr fontId="23" type="noConversion"/>
  </si>
  <si>
    <t>계좌번호
(또는 증권번호)</t>
    <phoneticPr fontId="23" type="noConversion"/>
  </si>
  <si>
    <t>세액 공제금액</t>
    <phoneticPr fontId="23" type="noConversion"/>
  </si>
  <si>
    <t>2. 연금계좌 세액공제</t>
  </si>
  <si>
    <t>* 주택마련저축 소득공제에 대한 명세를 작성합니다.</t>
  </si>
  <si>
    <t>* 장기집합투자증권저축 소득공제에 대한 명세를 작성합니다.</t>
  </si>
  <si>
    <t>1. 인적사항</t>
    <phoneticPr fontId="23" type="noConversion"/>
  </si>
  <si>
    <t>2. 퇴직연금계좌에서 퇴직연금구분란은 퇴직연금(DC,IRP)ㆍ과학기술인공제회로 구분하여 적습니다.</t>
  </si>
  <si>
    <t>3. 연금저축계좌에서 연금저축구분란은 개인연금저축과 연금저축으로 구분하여 적습니다.</t>
  </si>
  <si>
    <t>1. 연금계좌 세액공제, 주택마련저축ㆍ장기집합투자증권저축 소득공제를 받는 소득자에 대해서는 해당 소득ㆍ세액 공제에 대한 명세를 작성해야 합니다.
   해당 계좌별로 불입금액과 소득ㆍ세액 공제금액을 적고, 공제금액이 0인 경우에는 적지 않습니다.</t>
    <phoneticPr fontId="23" type="noConversion"/>
  </si>
  <si>
    <t>ISA계좌 만기시 연금계좌 납입액</t>
    <phoneticPr fontId="23" type="noConversion"/>
  </si>
  <si>
    <t>-</t>
    <phoneticPr fontId="23" type="noConversion"/>
  </si>
  <si>
    <t>대상자</t>
  </si>
  <si>
    <t>신용카드</t>
  </si>
  <si>
    <t>합계 금액</t>
    <phoneticPr fontId="23" type="noConversion"/>
  </si>
  <si>
    <t>현금영수증</t>
    <phoneticPr fontId="23" type="noConversion"/>
  </si>
  <si>
    <t>직불카드등(제로페이 포함)</t>
    <phoneticPr fontId="23" type="noConversion"/>
  </si>
  <si>
    <t>이 부분은 출력하지 않아도 됩니다!!</t>
    <phoneticPr fontId="23" type="noConversion"/>
  </si>
  <si>
    <r>
      <rPr>
        <sz val="9"/>
        <color rgb="FF000000"/>
        <rFont val="맑은 고딕"/>
        <family val="3"/>
        <charset val="129"/>
      </rPr>
      <t xml:space="preserve">                           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 xml:space="preserve">전화번호 </t>
    </r>
    <r>
      <rPr>
        <sz val="9"/>
        <color rgb="FF000000"/>
        <rFont val="돋움체"/>
        <family val="3"/>
        <charset val="129"/>
      </rPr>
      <t>:                     )</t>
    </r>
    <phoneticPr fontId="23" type="noConversion"/>
  </si>
  <si>
    <t>(전화번호:             )</t>
    <phoneticPr fontId="23" type="noConversion"/>
  </si>
  <si>
    <r>
      <rPr>
        <sz val="11"/>
        <color rgb="FFFF0000"/>
        <rFont val="맑은 고딕"/>
        <family val="3"/>
        <charset val="129"/>
        <scheme val="minor"/>
      </rPr>
      <t>의료비 공제는 기본공제대상자가 아니라도 합산하여 신청 가능</t>
    </r>
    <r>
      <rPr>
        <sz val="11"/>
        <color theme="1"/>
        <rFont val="맑은 고딕"/>
        <family val="3"/>
        <charset val="129"/>
        <scheme val="minor"/>
      </rPr>
      <t>합니다. 단, 배우자가 기본공제를 받는 자녀 등의 의료비는 공제가 불가합니다.</t>
    </r>
    <phoneticPr fontId="23" type="noConversion"/>
  </si>
  <si>
    <r>
      <t xml:space="preserve"> 기본공제대상자(장애인 포함)라 할지라도 </t>
    </r>
    <r>
      <rPr>
        <sz val="11"/>
        <color rgb="FFFF0000"/>
        <rFont val="맑은 고딕"/>
        <family val="3"/>
        <charset val="129"/>
        <scheme val="minor"/>
      </rPr>
      <t>형제자매의 신용카드 사용액은 공제 불가능</t>
    </r>
    <r>
      <rPr>
        <sz val="11"/>
        <color theme="1"/>
        <rFont val="맑은 고딕"/>
        <family val="3"/>
        <charset val="129"/>
        <scheme val="minor"/>
      </rPr>
      <t>합니다.</t>
    </r>
    <phoneticPr fontId="23" type="noConversion"/>
  </si>
  <si>
    <t>연말정산간소화 서비스 자료 (PDF 출력 자료)</t>
    <phoneticPr fontId="23" type="noConversion"/>
  </si>
  <si>
    <t>교육비, 의료비, 기부금 영수증 등</t>
    <phoneticPr fontId="23" type="noConversion"/>
  </si>
  <si>
    <t>■ 연말정산 제출 및 작성서류 안내</t>
    <phoneticPr fontId="23" type="noConversion"/>
  </si>
  <si>
    <t>미숙아
∙선천성
이상아</t>
    <phoneticPr fontId="23" type="noConversion"/>
  </si>
  <si>
    <t>소득
금액 
기준 
(백만원) 
초과
여부</t>
    <phoneticPr fontId="23" type="noConversion"/>
  </si>
  <si>
    <t>무관</t>
    <phoneticPr fontId="23" type="noConversion"/>
  </si>
  <si>
    <t>자녀</t>
    <phoneticPr fontId="23" type="noConversion"/>
  </si>
  <si>
    <t>부
녀
자</t>
    <phoneticPr fontId="23" type="noConversion"/>
  </si>
  <si>
    <t>한
부
모</t>
    <phoneticPr fontId="23" type="noConversion"/>
  </si>
  <si>
    <t>장
애
인</t>
    <phoneticPr fontId="23" type="noConversion"/>
  </si>
  <si>
    <t xml:space="preserve">        전년과 동일                                 변동</t>
    <phoneticPr fontId="23" type="noConversion"/>
  </si>
  <si>
    <t>조합 1</t>
    <phoneticPr fontId="23" type="noConversion"/>
  </si>
  <si>
    <t>조합 2</t>
    <phoneticPr fontId="23" type="noConversion"/>
  </si>
  <si>
    <t>장기집합투자증권저축</t>
    <phoneticPr fontId="23" type="noConversion"/>
  </si>
  <si>
    <t>청년형 장기집합투자증권저축</t>
    <phoneticPr fontId="23" type="noConversion"/>
  </si>
  <si>
    <t>미숙아∙선천성 이상아</t>
    <phoneticPr fontId="23" type="noConversion"/>
  </si>
  <si>
    <t>15%,25%</t>
    <phoneticPr fontId="23" type="noConversion"/>
  </si>
  <si>
    <t>15% 또는 17%</t>
    <phoneticPr fontId="23" type="noConversion"/>
  </si>
  <si>
    <r>
      <t>신고인은 「소득세법」제</t>
    </r>
    <r>
      <rPr>
        <sz val="9"/>
        <color rgb="FF000000"/>
        <rFont val="돋움체"/>
        <family val="3"/>
        <charset val="129"/>
      </rPr>
      <t>140</t>
    </r>
    <r>
      <rPr>
        <sz val="9"/>
        <color rgb="FF000000"/>
        <rFont val="맑은 고딕"/>
        <family val="3"/>
        <charset val="129"/>
        <scheme val="minor"/>
      </rPr>
      <t>조에 따라 위의 내용을 신고하며</t>
    </r>
    <r>
      <rPr>
        <sz val="9"/>
        <color rgb="FF000000"/>
        <rFont val="돋움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위 내용을 충분히 검토하였고 신고인이 알고있는 사실 그대로를</t>
    </r>
    <r>
      <rPr>
        <sz val="10"/>
        <color rgb="FF000000"/>
        <rFont val="돋움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정확하게 적었음을 확인합니다</t>
    </r>
    <r>
      <rPr>
        <sz val="10"/>
        <color rgb="FF000000"/>
        <rFont val="돋움체"/>
        <family val="3"/>
        <charset val="129"/>
      </rPr>
      <t>.</t>
    </r>
    <r>
      <rPr>
        <sz val="9"/>
        <color rgb="FF000000"/>
        <rFont val="돋움체"/>
        <family val="3"/>
        <charset val="129"/>
      </rPr>
      <t xml:space="preserve"> </t>
    </r>
    <phoneticPr fontId="23" type="noConversion"/>
  </si>
  <si>
    <r>
      <t xml:space="preserve">
                                                                (</t>
    </r>
    <r>
      <rPr>
        <sz val="9"/>
        <color rgb="FF000000"/>
        <rFont val="맑은 고딕"/>
        <family val="3"/>
        <charset val="129"/>
        <scheme val="minor"/>
      </rPr>
      <t xml:space="preserve">전화번호 </t>
    </r>
    <r>
      <rPr>
        <sz val="9"/>
        <color rgb="FF000000"/>
        <rFont val="돋움체"/>
        <family val="3"/>
        <charset val="129"/>
      </rPr>
      <t>:            )</t>
    </r>
    <phoneticPr fontId="23" type="noConversion"/>
  </si>
  <si>
    <t>3. 주택마련저축 소득공제</t>
    <phoneticPr fontId="23" type="noConversion"/>
  </si>
  <si>
    <t xml:space="preserve">  1) 퇴직연금계좌</t>
    <phoneticPr fontId="23" type="noConversion"/>
  </si>
  <si>
    <t xml:space="preserve">  * 퇴직연금계좌에 대한 명세를 작성합니다.</t>
    <phoneticPr fontId="23" type="noConversion"/>
  </si>
  <si>
    <t xml:space="preserve">  * 연금저축계좌에 대한 명세를 작성합니다.</t>
    <phoneticPr fontId="23" type="noConversion"/>
  </si>
  <si>
    <t xml:space="preserve">  2) 연금저축계좌</t>
    <phoneticPr fontId="23" type="noConversion"/>
  </si>
  <si>
    <t xml:space="preserve">  * 납입 연금저축계좌·퇴직연금계좌에 대한 명세를 작성합니다.</t>
    <phoneticPr fontId="23" type="noConversion"/>
  </si>
  <si>
    <t>4. 장기집합투자증권저축 소득공제</t>
    <phoneticPr fontId="23" type="noConversion"/>
  </si>
  <si>
    <t>계좌번호 (또는 증권번호)</t>
    <phoneticPr fontId="23" type="noConversion"/>
  </si>
  <si>
    <t>가입일</t>
    <phoneticPr fontId="23" type="noConversion"/>
  </si>
  <si>
    <t>계약기간</t>
    <phoneticPr fontId="23" type="noConversion"/>
  </si>
  <si>
    <t>계좌번호 
(또는 증권번호)</t>
    <phoneticPr fontId="23" type="noConversion"/>
  </si>
  <si>
    <t>소득공제금액</t>
    <phoneticPr fontId="23" type="noConversion"/>
  </si>
  <si>
    <t>5. 주택마련저축 공제의 저축구분란은 청약저축, 주택청약종합저축 및 근로자주택마련저축으로 구분하여 적습니다.</t>
    <phoneticPr fontId="23" type="noConversion"/>
  </si>
  <si>
    <t>6. 중소기업창업투자조합 출자 등 소득공제의 "투자 구분"란은 벤처 등(「조세특례제한법」 제16조제1항제3호ㆍ제4호ㆍ제6호), 조합 1(「조세특례제한법」</t>
    <phoneticPr fontId="23" type="noConversion"/>
  </si>
  <si>
    <t xml:space="preserve">   제16조제1항제1호ㆍ제5호), 조합 2(「조세특례제한법」 제16조제1항제2호) 로 구분하여 적습니다. </t>
    <phoneticPr fontId="23" type="noConversion"/>
  </si>
  <si>
    <t>4. 개인종합자산관리계좌 만기 시 연금계좌 납입액에서 “연금 구분”란은 연금저축계좌와 퇴직연금계좌로 구분하여 적습니다.</t>
    <phoneticPr fontId="23" type="noConversion"/>
  </si>
  <si>
    <t xml:space="preserve">   - 개인종합자산관리계좌 만기 시 연금계좌 납입액 공제세액은 개인종합자산관리계좌의 계약기간이 만료되고 해당 계좌잔액의 전부 또는 일부를 연금저축</t>
    <phoneticPr fontId="23" type="noConversion"/>
  </si>
  <si>
    <t xml:space="preserve">     계좌·퇴직연금계좌로 납입한 경우 그 납입한 금액을 납입한 날이 속하는 과세기간의 연금계좌 납입액에 포함합니다(전환금액의 10%, 300만원 한도).</t>
    <phoneticPr fontId="23" type="noConversion"/>
  </si>
  <si>
    <r>
      <t xml:space="preserve">무주택자 해당여부 </t>
    </r>
    <r>
      <rPr>
        <b/>
        <sz val="14"/>
        <color rgb="FF000000"/>
        <rFont val="맑은 고딕"/>
        <family val="3"/>
        <charset val="129"/>
      </rPr>
      <t xml:space="preserve">      </t>
    </r>
    <r>
      <rPr>
        <b/>
        <sz val="14"/>
        <color rgb="FF000000"/>
        <rFont val="한양견고딕"/>
        <family val="3"/>
        <charset val="129"/>
      </rPr>
      <t xml:space="preserve">여   </t>
    </r>
    <r>
      <rPr>
        <b/>
        <sz val="14"/>
        <color rgb="FF000000"/>
        <rFont val="맑은 고딕"/>
        <family val="3"/>
        <charset val="129"/>
      </rPr>
      <t xml:space="preserve">      </t>
    </r>
    <r>
      <rPr>
        <b/>
        <sz val="14"/>
        <color rgb="FF000000"/>
        <rFont val="한양견고딕"/>
        <family val="3"/>
        <charset val="129"/>
      </rPr>
      <t xml:space="preserve"> 부</t>
    </r>
    <phoneticPr fontId="23" type="noConversion"/>
  </si>
  <si>
    <t xml:space="preserve">㎡ </t>
    <phoneticPr fontId="23" type="noConversion"/>
  </si>
  <si>
    <t xml:space="preserve">⑦   임대인 </t>
    <phoneticPr fontId="23" type="noConversion"/>
  </si>
  <si>
    <t>⑩
건수</t>
    <phoneticPr fontId="37" type="noConversion"/>
  </si>
  <si>
    <t>(의료비 공제를 받으려는 근로자는 원천징수의무자에게 이 의료비지급명세서를 제출해야 합니다.)</t>
    <phoneticPr fontId="23" type="noConversion"/>
  </si>
  <si>
    <t>1. ③항과 ④항은 「조세특례제한법」 제 122조의3에 따른 사업자의 경우에만 적으며, 2008년 1월 1일 이후 발생하는 분부터 적용합니다.</t>
    <phoneticPr fontId="23" type="noConversion"/>
  </si>
  <si>
    <t>2. 의료비 지급내용 중 의료비 공제가 가능한 내용만 적고, 같은 의료비명세를 중복하여 적을 수 없습니다.</t>
    <phoneticPr fontId="23" type="noConversion"/>
  </si>
  <si>
    <t xml:space="preserve">   (예) 국세청장이 연말정산간소화서비스를 통해 제공하는 의료비자료에 포함된 금액을 별도의 진료비계산서를 첨부하여 중복으로 적는 경우</t>
    <phoneticPr fontId="23" type="noConversion"/>
  </si>
  <si>
    <t>3. 본인등 해당 여부란은 본인∙65세이상자∙장애인∙건강보험산정특례자인 경우에 "0"표시를 하며, 그밖의 기본공제대상자인 경우에는 "X"표시를 합니다.</t>
    <phoneticPr fontId="23" type="noConversion"/>
  </si>
  <si>
    <t>4. 국세청장이 연말정산간소화서비스를 통해 제공하는 의료비자료의 경우에는 의료비 공제대상자별로 의료비 지출 합계액을 적습니다. 따라서 지급처의</t>
    <phoneticPr fontId="23" type="noConversion"/>
  </si>
  <si>
    <t xml:space="preserve">   사업자등록번호, 건수를 적지 않습니다.</t>
    <phoneticPr fontId="23" type="noConversion"/>
  </si>
  <si>
    <t>5. 의료비증빙코드란에는 공제대상자 및 지급처별로 다음의 하나만을 선택하여 적습니다.</t>
    <phoneticPr fontId="23" type="noConversion"/>
  </si>
  <si>
    <t>(장기요양급여비용명세서의'급여본인부담금①'란의 금액만을 적습니다. 장기요양비금여액은 의료비공제대상이 아니므로 적는금액에 포함할수 없습니다.)</t>
    <phoneticPr fontId="23" type="noConversion"/>
  </si>
  <si>
    <t xml:space="preserve"> • 국세청장이 연말정산간소화서비스를 통해 제공하는 의료비 자료 = 1</t>
    <phoneticPr fontId="23" type="noConversion"/>
  </si>
  <si>
    <t xml:space="preserve"> • 국민건강보험공단의 의료비부담명세서 = 2</t>
    <phoneticPr fontId="23" type="noConversion"/>
  </si>
  <si>
    <t xml:space="preserve"> • 진료비계산서, 약제비계산서 = 3</t>
    <phoneticPr fontId="23" type="noConversion"/>
  </si>
  <si>
    <t xml:space="preserve"> • 「노인장기요양보험법 시행규칙」 별지 제24호서식 장기요양급여비용 명세서 = 4</t>
    <phoneticPr fontId="23" type="noConversion"/>
  </si>
  <si>
    <t xml:space="preserve"> • 기타 의료비 영수증 = 5</t>
    <phoneticPr fontId="23" type="noConversion"/>
  </si>
  <si>
    <t xml:space="preserve"> * 신용카드∙현금영수증 소득공제 증명서류는 의료비 세액공제증명서류로 사용하실 수 없습니다.</t>
    <phoneticPr fontId="23" type="noConversion"/>
  </si>
  <si>
    <t>⑦코드</t>
    <phoneticPr fontId="23" type="noConversion"/>
  </si>
  <si>
    <t>⑧기부내용</t>
    <phoneticPr fontId="23" type="noConversion"/>
  </si>
  <si>
    <t>금전</t>
  </si>
  <si>
    <t>⑩사업자등록
번호 등</t>
    <phoneticPr fontId="23" type="noConversion"/>
  </si>
  <si>
    <t>⑪기  부  자</t>
    <phoneticPr fontId="23" type="noConversion"/>
  </si>
  <si>
    <t>⑫ 합계
(⑬+⑭)</t>
    <phoneticPr fontId="23" type="noConversion"/>
  </si>
  <si>
    <t>⑮기타</t>
    <phoneticPr fontId="23" type="noConversion"/>
  </si>
  <si>
    <t>⑭기부
장려금
신청금액</t>
    <phoneticPr fontId="23" type="noConversion"/>
  </si>
  <si>
    <t>⑬공제대상
기부금액</t>
    <phoneticPr fontId="23" type="noConversion"/>
  </si>
  <si>
    <t>공제 제외 기부금</t>
    <phoneticPr fontId="23" type="noConversion"/>
  </si>
  <si>
    <t>(16)기부금액</t>
    <phoneticPr fontId="23" type="noConversion"/>
  </si>
  <si>
    <t>(17)전년까지
공제된금액</t>
    <phoneticPr fontId="23" type="noConversion"/>
  </si>
  <si>
    <t>(18) 공제대상
금액(16)-(17)</t>
    <phoneticPr fontId="23" type="noConversion"/>
  </si>
  <si>
    <t>-</t>
    <phoneticPr fontId="23" type="noConversion"/>
  </si>
  <si>
    <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전 직원</t>
    </r>
    <r>
      <rPr>
        <b/>
        <sz val="10"/>
        <color theme="1"/>
        <rFont val="맑은 고딕"/>
        <family val="3"/>
        <charset val="129"/>
        <scheme val="minor"/>
      </rPr>
      <t xml:space="preserve"> (전년도와 공제대상자 변동이 없으면 제출 X)
 </t>
    </r>
    <r>
      <rPr>
        <sz val="10"/>
        <color theme="1"/>
        <rFont val="맑은 고딕"/>
        <family val="3"/>
        <charset val="129"/>
        <scheme val="minor"/>
      </rPr>
      <t xml:space="preserve"> - 작년에 공제받지 않은 대상자가 추가된 경우 제출, 제외된 경우에는 제출 X</t>
    </r>
    <phoneticPr fontId="23" type="noConversion"/>
  </si>
  <si>
    <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전 직원</t>
    </r>
    <r>
      <rPr>
        <b/>
        <sz val="10"/>
        <color theme="1"/>
        <rFont val="맑은 고딕"/>
        <family val="3"/>
        <charset val="129"/>
        <scheme val="minor"/>
      </rPr>
      <t xml:space="preserve"> 기본공제대상자가 근로자 본인과 주민등록 주소지가 다른 경우
  - </t>
    </r>
    <r>
      <rPr>
        <sz val="10"/>
        <color theme="1"/>
        <rFont val="맑은 고딕"/>
        <family val="3"/>
        <charset val="129"/>
        <scheme val="minor"/>
      </rPr>
      <t>기본공제를 받는 대상자가 전년도와 변동이 없을 경우 제출 X</t>
    </r>
    <phoneticPr fontId="23" type="noConversion"/>
  </si>
  <si>
    <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전 직원</t>
    </r>
    <r>
      <rPr>
        <b/>
        <sz val="10"/>
        <rFont val="맑은 고딕"/>
        <family val="3"/>
        <charset val="129"/>
        <scheme val="minor"/>
      </rPr>
      <t xml:space="preserve"> (소득세액공제신고서 작성 후 함께 서면 제출)</t>
    </r>
    <phoneticPr fontId="23" type="noConversion"/>
  </si>
  <si>
    <r>
      <t xml:space="preserve"> 해당자만 </t>
    </r>
    <r>
      <rPr>
        <b/>
        <sz val="10"/>
        <color rgb="FF0000FF"/>
        <rFont val="맑은 고딕"/>
        <family val="3"/>
        <charset val="129"/>
        <scheme val="minor"/>
      </rPr>
      <t>(연말정산간소화 서비스에 포함되어 있는 경우, 별도 제출 X)</t>
    </r>
    <phoneticPr fontId="23" type="noConversion"/>
  </si>
  <si>
    <t xml:space="preserve"> 배우자가 없는 근로자(남녀 불문)로서, 기본공제대상인 직계비속 또는 입양자가 있는 경우</t>
    <phoneticPr fontId="23" type="noConversion"/>
  </si>
  <si>
    <r>
      <t xml:space="preserve"> 1. </t>
    </r>
    <r>
      <rPr>
        <sz val="11"/>
        <color rgb="FFFF0000"/>
        <rFont val="맑은 고딕"/>
        <family val="3"/>
        <charset val="129"/>
        <scheme val="minor"/>
      </rPr>
      <t>기혼여성</t>
    </r>
    <r>
      <rPr>
        <sz val="11"/>
        <rFont val="맑은 고딕"/>
        <family val="3"/>
        <charset val="129"/>
        <scheme val="minor"/>
      </rPr>
      <t xml:space="preserve"> :</t>
    </r>
    <r>
      <rPr>
        <sz val="11"/>
        <color rgb="FFFF0000"/>
        <rFont val="맑은 고딕"/>
        <family val="3"/>
        <charset val="129"/>
        <scheme val="minor"/>
      </rPr>
      <t xml:space="preserve"> 총급여액 41,470,588원 이하</t>
    </r>
    <r>
      <rPr>
        <sz val="11"/>
        <color theme="1"/>
        <rFont val="맑은 고딕"/>
        <family val="3"/>
        <charset val="129"/>
        <scheme val="minor"/>
      </rPr>
      <t xml:space="preserve">인 경우
 2. </t>
    </r>
    <r>
      <rPr>
        <sz val="11"/>
        <color rgb="FFFF0000"/>
        <rFont val="맑은 고딕"/>
        <family val="3"/>
        <charset val="129"/>
        <scheme val="minor"/>
      </rPr>
      <t>미혼여성</t>
    </r>
    <r>
      <rPr>
        <sz val="11"/>
        <rFont val="맑은 고딕"/>
        <family val="3"/>
        <charset val="129"/>
        <scheme val="minor"/>
      </rPr>
      <t xml:space="preserve"> :</t>
    </r>
    <r>
      <rPr>
        <sz val="11"/>
        <color rgb="FFFF0000"/>
        <rFont val="맑은 고딕"/>
        <family val="3"/>
        <charset val="129"/>
        <scheme val="minor"/>
      </rPr>
      <t xml:space="preserve"> 총급여액 41,470,588원 이하</t>
    </r>
    <r>
      <rPr>
        <sz val="11"/>
        <rFont val="맑은 고딕"/>
        <family val="3"/>
        <charset val="129"/>
        <scheme val="minor"/>
      </rPr>
      <t>이면서</t>
    </r>
    <r>
      <rPr>
        <sz val="11"/>
        <color rgb="FFFF0000"/>
        <rFont val="맑은 고딕"/>
        <family val="3"/>
        <charset val="129"/>
        <scheme val="minor"/>
      </rPr>
      <t xml:space="preserve"> 기본공제대상 부양가족이 있는 세대주</t>
    </r>
    <r>
      <rPr>
        <sz val="11"/>
        <rFont val="맑은 고딕"/>
        <family val="3"/>
        <charset val="129"/>
        <scheme val="minor"/>
      </rPr>
      <t xml:space="preserve">인 경우 </t>
    </r>
    <phoneticPr fontId="23" type="noConversion"/>
  </si>
  <si>
    <r>
      <t>직계비속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자녀ㆍ손자녀, 입양자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</si>
  <si>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t xml:space="preserve">  -  경로우대: 기본공제 대상 부양가족이 만 70세 이상에 해당하는 경우 "√"표시합니다.</t>
    <phoneticPr fontId="23" type="noConversion"/>
  </si>
  <si>
    <t xml:space="preserve">  -  소득금액기준: 부양가족의 소득금액 합계액이 100만원(근로소득만 있는 자는 총급여 500만원)을 초과하는지 여부를 "√"표시합니다.</t>
    <phoneticPr fontId="23" type="noConversion"/>
  </si>
  <si>
    <t xml:space="preserve">  가. 해당 과세기간의 종합소득과세표준을 계산할 때 합산하는 종합소득금액이 3천만원 이하일 것</t>
    <phoneticPr fontId="23" type="noConversion"/>
  </si>
  <si>
    <t>3.연령기준 및 소득기준</t>
    <phoneticPr fontId="23" type="noConversion"/>
  </si>
  <si>
    <t>4. 부녀자 공제란에는 여성근로소득자 본인에 한정하여 그 적용 여부를 표시합니다.</t>
    <phoneticPr fontId="23" type="noConversion"/>
  </si>
  <si>
    <t>5. 장애인 공제란에는 다음의 해당 코드를 적습니다.</t>
    <phoneticPr fontId="23" type="noConversion"/>
  </si>
  <si>
    <t xml:space="preserve">  나. 배우자가 없는 여성으로서 「소득세법」 제50조제1항제3호에 따른 부양가족이 있는 세대주이거나 배우자가 있는 여성일 것</t>
    <phoneticPr fontId="23" type="noConversion"/>
  </si>
  <si>
    <t>「장애인복지법」에 따른 장애인 및「장애아동 복지지원법」에 따른 장애아동 중 발달재활서비스를 지원받고 있는 사람</t>
    <phoneticPr fontId="23" type="noConversion"/>
  </si>
  <si>
    <t>「국가유공자 등 예우 및 지원에 관한 법률」에 따른 
상이자 및 이와 유사한 자로서 근로능력이 없는 자</t>
    <phoneticPr fontId="23" type="noConversion"/>
  </si>
  <si>
    <t>6. 내ㆍ외국인: 내국인=1, 외국인=9로 구분하여 적습니다. 근로소득자가 외국인에 해당하는 경우 국적을 적으며, 국적코드는 거주지국코드를 참조하여 적습니다.</t>
    <phoneticPr fontId="23" type="noConversion"/>
  </si>
  <si>
    <t>거 주 자 성 명</t>
    <phoneticPr fontId="23" type="noConversion"/>
  </si>
  <si>
    <t>①내ㆍ외국인 구분</t>
    <phoneticPr fontId="23" type="noConversion"/>
  </si>
  <si>
    <t>②관계</t>
    <phoneticPr fontId="23" type="noConversion"/>
  </si>
  <si>
    <t>③성명</t>
    <phoneticPr fontId="23" type="noConversion"/>
  </si>
  <si>
    <t>④생년월일</t>
    <phoneticPr fontId="23" type="noConversion"/>
  </si>
  <si>
    <t>⑤ 소 계
 (⑥+⑦+⑧+⑨+⑩+⑪)</t>
    <phoneticPr fontId="23" type="noConversion"/>
  </si>
  <si>
    <t>⑪대중교통
이용분</t>
    <phoneticPr fontId="23" type="noConversion"/>
  </si>
  <si>
    <t>⑤-1 합 계 액</t>
    <phoneticPr fontId="23" type="noConversion"/>
  </si>
  <si>
    <t>⑫ 신용카드
사용분 공제금액
(⑥×15%)</t>
    <phoneticPr fontId="23" type="noConversion"/>
  </si>
  <si>
    <r>
      <t>⑰</t>
    </r>
    <r>
      <rPr>
        <sz val="9"/>
        <color rgb="FF000000"/>
        <rFont val="맑은 고딕"/>
        <family val="3"/>
        <charset val="129"/>
        <scheme val="minor"/>
      </rPr>
      <t xml:space="preserve"> 공제제외금액 계산</t>
    </r>
    <phoneticPr fontId="23" type="noConversion"/>
  </si>
  <si>
    <t>⑰-2
최저 사용금액
[(⑰-1)×25%]</t>
    <phoneticPr fontId="23" type="noConversion"/>
  </si>
  <si>
    <r>
      <rPr>
        <b/>
        <sz val="9"/>
        <color rgb="FF000000"/>
        <rFont val="맑은 고딕"/>
        <family val="3"/>
        <charset val="128"/>
        <scheme val="minor"/>
      </rPr>
      <t>⑰</t>
    </r>
    <r>
      <rPr>
        <b/>
        <sz val="10"/>
        <color rgb="FF000000"/>
        <rFont val="맑은 고딕"/>
        <family val="3"/>
        <charset val="129"/>
        <scheme val="minor"/>
      </rPr>
      <t>-3 계산</t>
    </r>
    <phoneticPr fontId="23" type="noConversion"/>
  </si>
  <si>
    <r>
      <rPr>
        <b/>
        <sz val="9"/>
        <color rgb="FF000000"/>
        <rFont val="맑은 고딕"/>
        <family val="3"/>
        <charset val="128"/>
        <scheme val="minor"/>
      </rPr>
      <t>⑰</t>
    </r>
    <r>
      <rPr>
        <b/>
        <sz val="10"/>
        <color rgb="FF000000"/>
        <rFont val="맑은 고딕"/>
        <family val="3"/>
        <charset val="129"/>
        <scheme val="minor"/>
      </rPr>
      <t>-3</t>
    </r>
    <phoneticPr fontId="23" type="noConversion"/>
  </si>
  <si>
    <r>
      <t>⑥ ≥ (</t>
    </r>
    <r>
      <rPr>
        <sz val="9"/>
        <color rgb="FF000000"/>
        <rFont val="맑은 고딕"/>
        <family val="3"/>
        <charset val="128"/>
        <scheme val="minor"/>
      </rPr>
      <t>⑰</t>
    </r>
    <r>
      <rPr>
        <sz val="9"/>
        <color rgb="FF000000"/>
        <rFont val="맑은 고딕"/>
        <family val="3"/>
        <charset val="129"/>
        <scheme val="minor"/>
      </rPr>
      <t>-2)</t>
    </r>
    <phoneticPr fontId="23" type="noConversion"/>
  </si>
  <si>
    <r>
      <t>(</t>
    </r>
    <r>
      <rPr>
        <sz val="9"/>
        <color rgb="FF000000"/>
        <rFont val="맑은 고딕"/>
        <family val="3"/>
        <charset val="128"/>
        <scheme val="minor"/>
      </rPr>
      <t>⑰</t>
    </r>
    <r>
      <rPr>
        <sz val="9"/>
        <color rgb="FF000000"/>
        <rFont val="맑은 고딕"/>
        <family val="3"/>
        <charset val="129"/>
        <scheme val="minor"/>
      </rPr>
      <t>-2) X 15%</t>
    </r>
    <phoneticPr fontId="23" type="noConversion"/>
  </si>
  <si>
    <t>「조세특례제한법」제126조의2제7항 및 「조세특례제한법 시행령」 제121조의2제8항에 따라 신용카드 등 사용금액에 대한 소득공제를 신청합니다.</t>
    <phoneticPr fontId="23" type="noConversion"/>
  </si>
  <si>
    <t xml:space="preserve">신 청 인 </t>
    <phoneticPr fontId="23" type="noConversion"/>
  </si>
  <si>
    <t>(서명 또는 인)</t>
    <phoneticPr fontId="23" type="noConversion"/>
  </si>
  <si>
    <t>연금보험료공제</t>
    <phoneticPr fontId="23" type="noConversion"/>
  </si>
  <si>
    <r>
      <t>[ ]</t>
    </r>
    <r>
      <rPr>
        <sz val="8"/>
        <color rgb="FF000000"/>
        <rFont val="맑은 고딕"/>
        <family val="3"/>
        <charset val="129"/>
        <scheme val="minor"/>
      </rPr>
      <t xml:space="preserve">정부간 협약 </t>
    </r>
    <r>
      <rPr>
        <sz val="8"/>
        <color rgb="FF000000"/>
        <rFont val="맑은 고딕"/>
        <family val="3"/>
        <charset val="129"/>
        <scheme val="minor"/>
      </rPr>
      <t xml:space="preserve">   </t>
    </r>
    <r>
      <rPr>
        <sz val="8"/>
        <color rgb="FF000000"/>
        <rFont val="돋움체"/>
        <family val="3"/>
        <charset val="129"/>
      </rPr>
      <t>[ ]</t>
    </r>
    <r>
      <rPr>
        <sz val="8"/>
        <color rgb="FF000000"/>
        <rFont val="맑은 고딕"/>
        <family val="3"/>
        <charset val="129"/>
        <scheme val="minor"/>
      </rPr>
      <t xml:space="preserve">「조세특례제한법」상 감면   </t>
    </r>
    <r>
      <rPr>
        <sz val="8"/>
        <color rgb="FF000000"/>
        <rFont val="돋움체"/>
        <family val="3"/>
        <charset val="129"/>
      </rPr>
      <t>[ ]</t>
    </r>
    <r>
      <rPr>
        <sz val="8"/>
        <color rgb="FF000000"/>
        <rFont val="맑은 고딕"/>
        <family val="3"/>
        <charset val="129"/>
        <scheme val="minor"/>
      </rPr>
      <t>조세조약 상 감면</t>
    </r>
    <phoneticPr fontId="23" type="noConversion"/>
  </si>
  <si>
    <t>「근로자퇴직급여 보장법」에 따른 퇴직연금</t>
    <phoneticPr fontId="23" type="noConversion"/>
  </si>
  <si>
    <t>「과학기술인공제회법」에 따른 퇴직연금</t>
    <phoneticPr fontId="23" type="noConversion"/>
  </si>
  <si>
    <t>고향사랑기부금</t>
    <phoneticPr fontId="23" type="noConversion"/>
  </si>
  <si>
    <r>
      <t>10</t>
    </r>
    <r>
      <rPr>
        <sz val="9"/>
        <color rgb="FF000000"/>
        <rFont val="맑은 고딕"/>
        <family val="3"/>
        <charset val="129"/>
        <scheme val="minor"/>
      </rPr>
      <t>만원 초과</t>
    </r>
    <phoneticPr fontId="23" type="noConversion"/>
  </si>
  <si>
    <r>
      <t>10</t>
    </r>
    <r>
      <rPr>
        <sz val="9"/>
        <color rgb="FF000000"/>
        <rFont val="맑은 고딕"/>
        <family val="3"/>
        <charset val="129"/>
        <scheme val="minor"/>
      </rPr>
      <t>만원 이하</t>
    </r>
    <phoneticPr fontId="23" type="noConversion"/>
  </si>
  <si>
    <t>10만원 이하</t>
    <phoneticPr fontId="23" type="noConversion"/>
  </si>
  <si>
    <t>기부금액</t>
    <phoneticPr fontId="23" type="noConversion"/>
  </si>
  <si>
    <t>기부금액</t>
    <phoneticPr fontId="23" type="noConversion"/>
  </si>
  <si>
    <t>기부금액</t>
    <phoneticPr fontId="23" type="noConversion"/>
  </si>
  <si>
    <t>특례(법정)기부금</t>
    <phoneticPr fontId="23" type="noConversion"/>
  </si>
  <si>
    <t>일반(지정) 기부금(종교단체외)</t>
    <phoneticPr fontId="23" type="noConversion"/>
  </si>
  <si>
    <t>일반(지정) 기부금(종교단체)</t>
    <phoneticPr fontId="23" type="noConversion"/>
  </si>
  <si>
    <t>100/110</t>
    <phoneticPr fontId="23" type="noConversion"/>
  </si>
  <si>
    <t>100/110</t>
    <phoneticPr fontId="23" type="noConversion"/>
  </si>
  <si>
    <t>⑫
미숙아·
선천성
이상아
해당여부</t>
    <phoneticPr fontId="23" type="noConversion"/>
  </si>
  <si>
    <t>⑬
난임시술비
해당여부</t>
    <phoneticPr fontId="23" type="noConversion"/>
  </si>
  <si>
    <t>정치자금
기부금</t>
    <phoneticPr fontId="23" type="noConversion"/>
  </si>
  <si>
    <t>특례(법정)
기부금</t>
    <phoneticPr fontId="23" type="noConversion"/>
  </si>
  <si>
    <t>종교단체외
일반(지정)기부금</t>
    <phoneticPr fontId="23" type="noConversion"/>
  </si>
  <si>
    <t>종교단체
일반(지정)기부금</t>
    <phoneticPr fontId="23" type="noConversion"/>
  </si>
  <si>
    <t>-</t>
    <phoneticPr fontId="23" type="noConversion"/>
  </si>
  <si>
    <t xml:space="preserve">  3) 개인종합자산관리계좌(ISA) 만기 시 연금계좌 납입액</t>
    <phoneticPr fontId="23" type="noConversion"/>
  </si>
  <si>
    <t>본인
6세이하
65세이상
장애인,산정특례</t>
    <phoneticPr fontId="23" type="noConversion"/>
  </si>
  <si>
    <t>대중교통</t>
    <phoneticPr fontId="23" type="noConversion"/>
  </si>
  <si>
    <t xml:space="preserve">                                                                                                   각종 소득 ∙ 세액 공제 항목</t>
    <phoneticPr fontId="23" type="noConversion"/>
  </si>
  <si>
    <t>전통시장</t>
    <phoneticPr fontId="23" type="noConversion"/>
  </si>
  <si>
    <t>15년
이상</t>
    <phoneticPr fontId="23" type="noConversion"/>
  </si>
  <si>
    <r>
      <t>2011</t>
    </r>
    <r>
      <rPr>
        <sz val="9"/>
        <color rgb="FF000000"/>
        <rFont val="맑은 고딕"/>
        <family val="3"/>
        <charset val="129"/>
        <scheme val="minor"/>
      </rPr>
      <t>년
이전
차입분</t>
    </r>
    <phoneticPr fontId="23" type="noConversion"/>
  </si>
  <si>
    <r>
      <t>2012</t>
    </r>
    <r>
      <rPr>
        <sz val="9"/>
        <color rgb="FF000000"/>
        <rFont val="맑은 고딕"/>
        <family val="3"/>
        <charset val="129"/>
        <scheme val="minor"/>
      </rPr>
      <t>년
이후
차입분</t>
    </r>
    <phoneticPr fontId="23" type="noConversion"/>
  </si>
  <si>
    <r>
      <t>2023</t>
    </r>
    <r>
      <rPr>
        <sz val="9"/>
        <color rgb="FF000000"/>
        <rFont val="맑은 고딕"/>
        <family val="3"/>
        <charset val="129"/>
        <scheme val="minor"/>
      </rPr>
      <t>년 출자ㆍ투자분</t>
    </r>
    <phoneticPr fontId="23" type="noConversion"/>
  </si>
  <si>
    <t>2024년 출자ㆍ투자분</t>
    <phoneticPr fontId="23" type="noConversion"/>
  </si>
  <si>
    <t>본인∙6세이하·65세 이상자∙장애인
∙건강보험산정특례자</t>
    <phoneticPr fontId="23" type="noConversion"/>
  </si>
  <si>
    <t>8. 공제금액란은 근로소득자가 적지 않을 수 있습니다.</t>
    <phoneticPr fontId="23" type="noConversion"/>
  </si>
  <si>
    <t>7. 청년형 장기집합투자증권저축에서 "계약기간" 란은 계약기간을 개월 수로 적습니다. (월수 계산 시 1월 미만은 1월로 합니다.)</t>
    <phoneticPr fontId="23" type="noConversion"/>
  </si>
  <si>
    <t>6. ⑫ 미숙아∙선천성이상아 해당 여부 및 ⑬ 난임시술비 해당 여부란은 의료비 지급내용이 미숙아∙선천성이상아 및 난임시술비에 해당하는 경우에 각각</t>
    <phoneticPr fontId="23" type="noConversion"/>
  </si>
  <si>
    <t xml:space="preserve">   "ㅇ"표시를 하며, 해당하지 않는 경우에는 "X"표시를 합니다.</t>
    <phoneticPr fontId="23" type="noConversion"/>
  </si>
  <si>
    <t>7. 의료비 지급명세란이 부족할 때에는 별지로 작성합니다.</t>
    <phoneticPr fontId="23" type="noConversion"/>
  </si>
  <si>
    <t>⑥ 신용카드</t>
    <phoneticPr fontId="23" type="noConversion"/>
  </si>
  <si>
    <t>⑦ 직불ㆍ선불카드 등</t>
    <phoneticPr fontId="23" type="noConversion"/>
  </si>
  <si>
    <t>⑧ 현금영수증</t>
    <phoneticPr fontId="23" type="noConversion"/>
  </si>
  <si>
    <t>⑩전통시장
사용분</t>
    <phoneticPr fontId="23" type="noConversion"/>
  </si>
  <si>
    <r>
      <rPr>
        <sz val="9"/>
        <color rgb="FF000000"/>
        <rFont val="Segoe UI Symbol"/>
        <family val="3"/>
      </rPr>
      <t>⑰</t>
    </r>
    <r>
      <rPr>
        <sz val="9"/>
        <color rgb="FF000000"/>
        <rFont val="Calibri"/>
        <family val="3"/>
      </rPr>
      <t xml:space="preserve">-3 
</t>
    </r>
    <r>
      <rPr>
        <sz val="9"/>
        <color rgb="FF000000"/>
        <rFont val="맑은 고딕"/>
        <family val="3"/>
        <charset val="128"/>
        <scheme val="minor"/>
      </rPr>
      <t>공제제외금액</t>
    </r>
    <phoneticPr fontId="23" type="noConversion"/>
  </si>
  <si>
    <t>⑮ 전통시장 사용분
공제금액
(⑩x40%)</t>
    <phoneticPr fontId="23" type="noConversion"/>
  </si>
  <si>
    <t>⑬ 직불카드+현금영수증
사용분 공제금액
(⑦+⑧)×30%</t>
    <phoneticPr fontId="23" type="noConversion"/>
  </si>
  <si>
    <r>
      <t>⑥×15% + {(</t>
    </r>
    <r>
      <rPr>
        <sz val="9"/>
        <color rgb="FF000000"/>
        <rFont val="Segoe UI Symbol"/>
        <family val="1"/>
      </rPr>
      <t>⑰</t>
    </r>
    <r>
      <rPr>
        <sz val="9"/>
        <color rgb="FF000000"/>
        <rFont val="맑은 고딕"/>
        <family val="3"/>
        <charset val="129"/>
        <scheme val="minor"/>
      </rPr>
      <t>-2) - ⑥}×30%</t>
    </r>
    <phoneticPr fontId="23" type="noConversion"/>
  </si>
  <si>
    <r>
      <t>⑥×15% + (⑦+⑧+⑨)×30% + {(</t>
    </r>
    <r>
      <rPr>
        <sz val="9"/>
        <color rgb="FF000000"/>
        <rFont val="Segoe UI Symbol"/>
        <family val="1"/>
      </rPr>
      <t>⑰</t>
    </r>
    <r>
      <rPr>
        <sz val="9"/>
        <color rgb="FF000000"/>
        <rFont val="맑은 고딕"/>
        <family val="3"/>
        <charset val="129"/>
        <scheme val="minor"/>
      </rPr>
      <t>-2)-⑥-⑦-⑧-⑨}×40%</t>
    </r>
    <phoneticPr fontId="23" type="noConversion"/>
  </si>
  <si>
    <r>
      <t>⑥+⑦+⑧+⑨  ≥ (</t>
    </r>
    <r>
      <rPr>
        <sz val="9"/>
        <color rgb="FF000000"/>
        <rFont val="Segoe UI Symbol"/>
        <family val="1"/>
      </rPr>
      <t>⑰</t>
    </r>
    <r>
      <rPr>
        <sz val="9"/>
        <color rgb="FF000000"/>
        <rFont val="맑은 고딕"/>
        <family val="3"/>
        <charset val="129"/>
        <scheme val="minor"/>
      </rPr>
      <t>-2) 〉 ⑥</t>
    </r>
    <phoneticPr fontId="23" type="noConversion"/>
  </si>
  <si>
    <r>
      <rPr>
        <sz val="10"/>
        <color rgb="FF000000"/>
        <rFont val="맑은 고딕"/>
        <family val="3"/>
        <charset val="128"/>
        <scheme val="minor"/>
      </rPr>
      <t>(16) 대중교통
이용분 공제금액
(</t>
    </r>
    <r>
      <rPr>
        <sz val="10"/>
        <color rgb="FF000000"/>
        <rFont val="Segoe UI Symbol"/>
        <family val="3"/>
      </rPr>
      <t>⑪</t>
    </r>
    <r>
      <rPr>
        <sz val="10"/>
        <color rgb="FF000000"/>
        <rFont val="맑은 고딕"/>
        <family val="3"/>
        <charset val="128"/>
        <scheme val="minor"/>
      </rPr>
      <t>×40%)</t>
    </r>
    <phoneticPr fontId="23" type="noConversion"/>
  </si>
  <si>
    <r>
      <rPr>
        <sz val="9"/>
        <color rgb="FF000000"/>
        <rFont val="Segoe UI Symbol"/>
        <family val="1"/>
      </rPr>
      <t>⑰</t>
    </r>
    <r>
      <rPr>
        <sz val="9"/>
        <color rgb="FF000000"/>
        <rFont val="맑은 고딕"/>
        <family val="3"/>
        <charset val="128"/>
        <scheme val="minor"/>
      </rPr>
      <t>-1 
 총급여</t>
    </r>
    <phoneticPr fontId="23" type="noConversion"/>
  </si>
  <si>
    <r>
      <t xml:space="preserve"> 1. 근로소득만 있는 경우 : 총급여 년 500만원 이하
 2. 근로소득 외 다른 소득이 있는 경우 : (종합소득금액+퇴직소득금액+양도소득금액) 년 100만원 이하
     </t>
    </r>
    <r>
      <rPr>
        <sz val="10"/>
        <color theme="1"/>
        <rFont val="맑은 고딕"/>
        <family val="3"/>
        <charset val="129"/>
        <scheme val="minor"/>
      </rPr>
      <t xml:space="preserve">※ 종합소득금액 = (이자·배당소득, 근로소득, 사업소득, 기타소득, 연금소득)
    </t>
    </r>
    <r>
      <rPr>
        <sz val="10"/>
        <color rgb="FF0000FF"/>
        <rFont val="맑은 고딕"/>
        <family val="3"/>
        <charset val="129"/>
        <scheme val="minor"/>
      </rPr>
      <t>ex) 일용근로소득만 있는 경우 : 금액에 관계없이 기본공제 가능
        2025년도에 발생한 퇴직소득금액이 100만원을 초과할 경우 기본공제 불가,               금융소득(이자·배당) 2천만원 이상 : 기본공제 불가,
        공적연금(국민연금, 공무원·군인연금, 사학연금 등)액이 516만원 초과 : 기본공제 불가,   분리과세되는 사적 연금소득이 1,500만원 초과 : 기본공제 불가
        분리과세를 선택한 주택임대소득의 총수입금액이 2,000만원을 초과 : 기본공제 불가,    1세대 1주택 외 양도소득금액이 100만원 초과 : 기본공제 불가</t>
    </r>
    <phoneticPr fontId="23" type="noConversion"/>
  </si>
  <si>
    <r>
      <t xml:space="preserve"> 본인 및 배우자: 없음,   직계비속: </t>
    </r>
    <r>
      <rPr>
        <sz val="11"/>
        <color rgb="FFFF0000"/>
        <rFont val="맑은 고딕"/>
        <family val="3"/>
        <charset val="129"/>
        <scheme val="minor"/>
      </rPr>
      <t xml:space="preserve">만 20세이하 </t>
    </r>
    <r>
      <rPr>
        <sz val="10"/>
        <color rgb="FFFF0000"/>
        <rFont val="맑은 고딕"/>
        <family val="3"/>
        <charset val="129"/>
        <scheme val="minor"/>
      </rPr>
      <t>(2005.1.1이후 출생)</t>
    </r>
    <r>
      <rPr>
        <sz val="11"/>
        <color theme="1"/>
        <rFont val="맑은 고딕"/>
        <family val="3"/>
        <charset val="129"/>
        <scheme val="minor"/>
      </rPr>
      <t xml:space="preserve">,
 직계존속: </t>
    </r>
    <r>
      <rPr>
        <sz val="11"/>
        <color rgb="FFFF0000"/>
        <rFont val="맑은 고딕"/>
        <family val="3"/>
        <charset val="129"/>
        <scheme val="minor"/>
      </rPr>
      <t xml:space="preserve">만 60세이상 </t>
    </r>
    <r>
      <rPr>
        <sz val="10"/>
        <color rgb="FFFF0000"/>
        <rFont val="맑은 고딕"/>
        <family val="3"/>
        <charset val="129"/>
        <scheme val="minor"/>
      </rPr>
      <t>(1965.12.31 이전 출생)</t>
    </r>
    <r>
      <rPr>
        <sz val="11"/>
        <color theme="1"/>
        <rFont val="맑은 고딕"/>
        <family val="3"/>
        <charset val="129"/>
        <scheme val="minor"/>
      </rPr>
      <t xml:space="preserve">, 경로우대공제: </t>
    </r>
    <r>
      <rPr>
        <sz val="11"/>
        <color rgb="FFFF0000"/>
        <rFont val="맑은 고딕"/>
        <family val="3"/>
        <charset val="129"/>
        <scheme val="minor"/>
      </rPr>
      <t xml:space="preserve">만 70세이상 </t>
    </r>
    <r>
      <rPr>
        <sz val="10"/>
        <color rgb="FFFF0000"/>
        <rFont val="맑은 고딕"/>
        <family val="3"/>
        <charset val="129"/>
        <scheme val="minor"/>
      </rPr>
      <t>(1955.12.31 이전 출생)</t>
    </r>
    <phoneticPr fontId="23" type="noConversion"/>
  </si>
  <si>
    <r>
      <t xml:space="preserve">1. 기본공제대상자인 자녀 중 </t>
    </r>
    <r>
      <rPr>
        <sz val="11"/>
        <color rgb="FFFF0000"/>
        <rFont val="맑은 고딕"/>
        <family val="3"/>
        <charset val="129"/>
        <scheme val="minor"/>
      </rPr>
      <t>만 8세 이상</t>
    </r>
    <r>
      <rPr>
        <sz val="11"/>
        <color theme="1"/>
        <rFont val="맑은 고딕"/>
        <family val="3"/>
        <charset val="129"/>
        <scheme val="minor"/>
      </rPr>
      <t>(</t>
    </r>
    <r>
      <rPr>
        <sz val="10"/>
        <color rgb="FFFF0000"/>
        <rFont val="맑은 고딕"/>
        <family val="3"/>
        <charset val="129"/>
        <scheme val="minor"/>
      </rPr>
      <t>2017.12.31이전 출생</t>
    </r>
    <r>
      <rPr>
        <sz val="11"/>
        <color theme="1"/>
        <rFont val="맑은 고딕"/>
        <family val="3"/>
        <charset val="129"/>
        <scheme val="minor"/>
      </rPr>
      <t>)인 자녀가 있는 경우:
   자녀 1명: 25만원, 자녀 2명: 55만원, 자녀 3명 이상: 55만원 + (기본공제대상 자녀 인원수 - 2명)  x 40만원
2. 2025년도에 출생하거나 입양 신고한 기본공제대상 자녀가 있는 경우:
   출산·입양한 자녀가 첫째이면 30만원, 둘째면 50만원, 셋째 이상이면 70만원</t>
    </r>
    <phoneticPr fontId="23" type="noConversion"/>
  </si>
  <si>
    <r>
      <t xml:space="preserve"> 해당자만 </t>
    </r>
    <r>
      <rPr>
        <sz val="10"/>
        <rFont val="맑은 고딕"/>
        <family val="3"/>
        <charset val="129"/>
        <scheme val="minor"/>
      </rPr>
      <t>(액수와 관계없이 공제를 받을 경우 제출)</t>
    </r>
    <phoneticPr fontId="23" type="noConversion"/>
  </si>
  <si>
    <r>
      <t xml:space="preserve"> 해당자만 </t>
    </r>
    <r>
      <rPr>
        <sz val="10"/>
        <rFont val="맑은 고딕"/>
        <family val="3"/>
        <charset val="129"/>
        <scheme val="minor"/>
      </rPr>
      <t>(25년 중도입사자 중에 종전근무지 근로소득이 있는 경우)</t>
    </r>
    <phoneticPr fontId="23" type="noConversion"/>
  </si>
  <si>
    <r>
      <rPr>
        <sz val="10"/>
        <rFont val="맑은 고딕"/>
        <family val="3"/>
        <charset val="129"/>
        <scheme val="minor"/>
      </rPr>
      <t>1) PDF 다운시 비밀번호 걸지 말 것!
2) 파일명: 수정하지 말고 그대로 제출</t>
    </r>
    <r>
      <rPr>
        <sz val="10"/>
        <color rgb="FF0000FF"/>
        <rFont val="맑은 고딕"/>
        <family val="3"/>
        <charset val="129"/>
        <scheme val="minor"/>
      </rPr>
      <t xml:space="preserve">
 </t>
    </r>
    <r>
      <rPr>
        <sz val="10"/>
        <color rgb="FFFF0000"/>
        <rFont val="맑은 고딕"/>
        <family val="3"/>
        <charset val="129"/>
        <scheme val="minor"/>
      </rPr>
      <t>ex) 홍길동(901205)-2025년도자료</t>
    </r>
    <phoneticPr fontId="23" type="noConversion"/>
  </si>
  <si>
    <r>
      <t xml:space="preserve">소득·세액 공제신고서 </t>
    </r>
    <r>
      <rPr>
        <b/>
        <sz val="10"/>
        <color rgb="FF0000FF"/>
        <rFont val="맑은 고딕"/>
        <family val="3"/>
        <charset val="129"/>
        <scheme val="minor"/>
      </rPr>
      <t>(총 3 sheet)</t>
    </r>
    <phoneticPr fontId="23" type="noConversion"/>
  </si>
  <si>
    <t>4번~9번까지 엑셀 파일 작성 후
파일 첨부하여 메일로 회신</t>
    <phoneticPr fontId="23" type="noConversion"/>
  </si>
  <si>
    <t>입사시 제출한 경우 별도 제출 X</t>
    <phoneticPr fontId="23" type="noConversion"/>
  </si>
  <si>
    <r>
      <rPr>
        <b/>
        <sz val="20"/>
        <color rgb="FF000000"/>
        <rFont val="맑은 고딕"/>
        <family val="3"/>
        <charset val="129"/>
        <scheme val="minor"/>
      </rPr>
      <t>소득ㆍ세액 공제신고서</t>
    </r>
    <r>
      <rPr>
        <b/>
        <sz val="20"/>
        <color rgb="FF000000"/>
        <rFont val="한양견고딕"/>
        <family val="3"/>
        <charset val="129"/>
      </rPr>
      <t>/</t>
    </r>
    <r>
      <rPr>
        <b/>
        <sz val="20"/>
        <color rgb="FF000000"/>
        <rFont val="맑은 고딕"/>
        <family val="3"/>
        <charset val="129"/>
        <scheme val="minor"/>
      </rPr>
      <t>근로소득자 소득ㆍ세액 공제신고서</t>
    </r>
    <r>
      <rPr>
        <b/>
        <sz val="14"/>
        <color rgb="FF000000"/>
        <rFont val="한양견고딕"/>
        <family val="3"/>
        <charset val="129"/>
      </rPr>
      <t xml:space="preserve">(     </t>
    </r>
    <r>
      <rPr>
        <b/>
        <sz val="14"/>
        <color rgb="FF000000"/>
        <rFont val="맑은 고딕"/>
        <family val="3"/>
        <charset val="129"/>
      </rPr>
      <t>2025</t>
    </r>
    <r>
      <rPr>
        <b/>
        <sz val="14"/>
        <color rgb="FF000000"/>
        <rFont val="한양견고딕"/>
        <family val="3"/>
        <charset val="129"/>
      </rPr>
      <t xml:space="preserve"> </t>
    </r>
    <r>
      <rPr>
        <b/>
        <sz val="14"/>
        <color rgb="FF000000"/>
        <rFont val="맑은 고딕"/>
        <family val="3"/>
        <charset val="129"/>
        <scheme val="minor"/>
      </rPr>
      <t>년 소득에 대한 연말정산용</t>
    </r>
    <r>
      <rPr>
        <b/>
        <sz val="14"/>
        <color rgb="FF000000"/>
        <rFont val="한양견고딕"/>
        <family val="3"/>
        <charset val="129"/>
      </rPr>
      <t>)</t>
    </r>
    <phoneticPr fontId="23" type="noConversion"/>
  </si>
  <si>
    <r>
      <t xml:space="preserve">■ 소득세법 시행규칙 </t>
    </r>
    <r>
      <rPr>
        <sz val="8"/>
        <color rgb="FF000000"/>
        <rFont val="돋움"/>
        <family val="3"/>
        <charset val="129"/>
      </rPr>
      <t>[</t>
    </r>
    <r>
      <rPr>
        <sz val="8"/>
        <color rgb="FF000000"/>
        <rFont val="맑은 고딕"/>
        <family val="3"/>
        <charset val="129"/>
        <scheme val="minor"/>
      </rPr>
      <t>별지 제</t>
    </r>
    <r>
      <rPr>
        <sz val="8"/>
        <color rgb="FF000000"/>
        <rFont val="돋움"/>
        <family val="3"/>
        <charset val="129"/>
      </rPr>
      <t>37</t>
    </r>
    <r>
      <rPr>
        <sz val="8"/>
        <color rgb="FF000000"/>
        <rFont val="맑은 고딕"/>
        <family val="3"/>
        <charset val="129"/>
        <scheme val="minor"/>
      </rPr>
      <t>호서식(1)</t>
    </r>
    <r>
      <rPr>
        <sz val="8"/>
        <color rgb="FF000000"/>
        <rFont val="돋움"/>
        <family val="3"/>
        <charset val="129"/>
      </rPr>
      <t xml:space="preserve">] </t>
    </r>
    <r>
      <rPr>
        <sz val="8"/>
        <color rgb="FF0000FF"/>
        <rFont val="돋움"/>
        <family val="3"/>
        <charset val="129"/>
      </rPr>
      <t>&lt;</t>
    </r>
    <r>
      <rPr>
        <sz val="8"/>
        <color rgb="FF0000FF"/>
        <rFont val="맑은 고딕"/>
        <family val="3"/>
        <charset val="129"/>
        <scheme val="minor"/>
      </rPr>
      <t xml:space="preserve">개정 </t>
    </r>
    <r>
      <rPr>
        <sz val="8"/>
        <color rgb="FF0000FF"/>
        <rFont val="돋움"/>
        <family val="3"/>
        <charset val="129"/>
      </rPr>
      <t>2025.  .   .&gt;</t>
    </r>
    <phoneticPr fontId="23" type="noConversion"/>
  </si>
  <si>
    <t xml:space="preserve">      세대주                  세대원                  세대주의 배우자</t>
    <phoneticPr fontId="23" type="noConversion"/>
  </si>
  <si>
    <t xml:space="preserve">2025.  .  .  ~ 2025. 12. 31.   </t>
    <phoneticPr fontId="23" type="noConversion"/>
  </si>
  <si>
    <t>혼인세액공제</t>
    <phoneticPr fontId="23" type="noConversion"/>
  </si>
  <si>
    <t xml:space="preserve"> - 혼인세액공제는 어떻게 적용되나요?</t>
    <phoneticPr fontId="23" type="noConversion"/>
  </si>
  <si>
    <t>문화체육사용분</t>
    <phoneticPr fontId="23" type="noConversion"/>
  </si>
  <si>
    <t>직불카드 등</t>
  </si>
  <si>
    <t>신용카드 등 사용액</t>
    <phoneticPr fontId="23" type="noConversion"/>
  </si>
  <si>
    <t>신용카드</t>
    <phoneticPr fontId="23" type="noConversion"/>
  </si>
  <si>
    <r>
      <rPr>
        <b/>
        <sz val="11"/>
        <color rgb="FFFF0000"/>
        <rFont val="맑은 고딕"/>
        <family val="3"/>
        <charset val="129"/>
        <scheme val="minor"/>
      </rPr>
      <t>문화체육</t>
    </r>
    <r>
      <rPr>
        <b/>
        <sz val="11"/>
        <color rgb="FF0000FF"/>
        <rFont val="맑은 고딕"/>
        <family val="3"/>
        <charset val="129"/>
        <scheme val="minor"/>
      </rPr>
      <t xml:space="preserve"> 금액 추가공제 내역 계산 자료 입력 (</t>
    </r>
    <r>
      <rPr>
        <b/>
        <u/>
        <sz val="11"/>
        <color rgb="FFFF0000"/>
        <rFont val="맑은 고딕"/>
        <family val="3"/>
        <charset val="129"/>
        <scheme val="minor"/>
      </rPr>
      <t>총급여 7,000만원 초과자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0000FF"/>
        <rFont val="맑은 고딕"/>
        <family val="3"/>
        <charset val="129"/>
        <scheme val="minor"/>
      </rPr>
      <t>만 작성)</t>
    </r>
    <phoneticPr fontId="23" type="noConversion"/>
  </si>
  <si>
    <t>&lt;신용카드, 직불카드(제로페이포함), 현금영수증 간소화자료의 "문화체육" 합계금액을 각각 기재&gt;</t>
    <phoneticPr fontId="23" type="noConversion"/>
  </si>
  <si>
    <t>신용카드 / 직불카드 등(제로페이사용분 포함) / 현금영수증) 사용액: 공제대상자 별로 "일반" 금액 기재</t>
    <phoneticPr fontId="23" type="noConversion"/>
  </si>
  <si>
    <t xml:space="preserve">문화체육사용분 / 전통시장 / 대중교통 : 공제대상자 별로 해당금액 기재 </t>
    <phoneticPr fontId="23" type="noConversion"/>
  </si>
  <si>
    <t>실손의료보험금</t>
    <phoneticPr fontId="23" type="noConversion"/>
  </si>
  <si>
    <r>
      <t xml:space="preserve">고정금리 </t>
    </r>
    <r>
      <rPr>
        <sz val="9"/>
        <color rgb="FF000000"/>
        <rFont val="돋움체"/>
        <family val="3"/>
        <charset val="129"/>
      </rPr>
      <t xml:space="preserve">and
</t>
    </r>
    <r>
      <rPr>
        <sz val="9"/>
        <color rgb="FF000000"/>
        <rFont val="맑은고딕"/>
        <family val="3"/>
        <charset val="129"/>
      </rPr>
      <t>비거치상환대출</t>
    </r>
    <phoneticPr fontId="23" type="noConversion"/>
  </si>
  <si>
    <r>
      <t xml:space="preserve">고정금리 </t>
    </r>
    <r>
      <rPr>
        <sz val="9"/>
        <color rgb="FF000000"/>
        <rFont val="돋움체"/>
        <family val="3"/>
        <charset val="129"/>
      </rPr>
      <t xml:space="preserve">or
</t>
    </r>
    <r>
      <rPr>
        <sz val="9"/>
        <color rgb="FF000000"/>
        <rFont val="맑은고딕"/>
        <family val="3"/>
        <charset val="129"/>
      </rPr>
      <t>비거치상환대출</t>
    </r>
    <phoneticPr fontId="23" type="noConversion"/>
  </si>
  <si>
    <t>http://www.realtyprice.kr</t>
    <phoneticPr fontId="23" type="noConversion"/>
  </si>
  <si>
    <t>2025년 출자ㆍ투자분</t>
    <phoneticPr fontId="23" type="noConversion"/>
  </si>
  <si>
    <r>
      <rPr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</t>
    </r>
    <r>
      <rPr>
        <sz val="9"/>
        <color rgb="FF000000"/>
        <rFont val="맑은 고딕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①</t>
    </r>
    <r>
      <rPr>
        <sz val="9"/>
        <color rgb="FF000000"/>
        <rFont val="맑은 고딕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②</t>
    </r>
    <r>
      <rPr>
        <sz val="9"/>
        <color rgb="FF000000"/>
        <rFont val="맑은 고딕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③</t>
    </r>
    <r>
      <rPr>
        <sz val="9"/>
        <color rgb="FF000000"/>
        <rFont val="맑은 고딕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④</t>
    </r>
    <r>
      <rPr>
        <sz val="9"/>
        <color rgb="FF000000"/>
        <rFont val="맑은 고딕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⑤+⑥</t>
    </r>
    <r>
      <rPr>
        <sz val="9"/>
        <color rgb="FF000000"/>
        <rFont val="맑은 고딕"/>
        <family val="3"/>
        <charset val="129"/>
      </rPr>
      <t>)</t>
    </r>
    <phoneticPr fontId="23" type="noConversion"/>
  </si>
  <si>
    <r>
      <t>① 신용카드</t>
    </r>
    <r>
      <rPr>
        <sz val="9"/>
        <color rgb="FF000000"/>
        <rFont val="맑은 고딕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전통시장ㆍ대중교통ㆍ문화체육사용분 제외</t>
    </r>
    <r>
      <rPr>
        <sz val="9"/>
        <color rgb="FF000000"/>
        <rFont val="맑은 고딕"/>
        <family val="3"/>
        <charset val="129"/>
      </rPr>
      <t>)</t>
    </r>
    <phoneticPr fontId="23" type="noConversion"/>
  </si>
  <si>
    <r>
      <t>② 직불ㆍ선불카드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전통시장ㆍ대중교통ㆍ문화체육사용분 제외</t>
    </r>
    <r>
      <rPr>
        <sz val="9"/>
        <color rgb="FF000000"/>
        <rFont val="돋움체"/>
        <family val="3"/>
        <charset val="129"/>
      </rPr>
      <t>)</t>
    </r>
    <phoneticPr fontId="23" type="noConversion"/>
  </si>
  <si>
    <t>③ 현금영수증(전통시장ㆍ대중교통ㆍ문화체육사용분 제외)</t>
    <phoneticPr fontId="23" type="noConversion"/>
  </si>
  <si>
    <t>④ 문화체육사용분 (총급여 7천만원 이하자)</t>
    <phoneticPr fontId="23" type="noConversion"/>
  </si>
  <si>
    <t>10만원 초과(일반)</t>
    <phoneticPr fontId="23" type="noConversion"/>
  </si>
  <si>
    <t>10만원 초과(특별재난)</t>
    <phoneticPr fontId="23" type="noConversion"/>
  </si>
  <si>
    <t>15%
또는
30%</t>
    <phoneticPr fontId="23" type="noConversion"/>
  </si>
  <si>
    <t>5. 벤처투자조합 출자 등에 대한 소득공제</t>
    <phoneticPr fontId="23" type="noConversion"/>
  </si>
  <si>
    <t>* 벤처투자조합 출자 등 소득공제에 대한 명세서를 작성합니다.</t>
    <phoneticPr fontId="23" type="noConversion"/>
  </si>
  <si>
    <t>6. 청년형 장기집합투자증권저축 소득공제</t>
    <phoneticPr fontId="23" type="noConversion"/>
  </si>
  <si>
    <t>* 청년형 장기집합투자증권저축 소득공제에 대한 명세서를 작성합니다.</t>
    <phoneticPr fontId="23" type="noConversion"/>
  </si>
  <si>
    <r>
      <t xml:space="preserve">※⑫ 계약서상 임대차계약기간 </t>
    </r>
    <r>
      <rPr>
        <sz val="10"/>
        <color rgb="FF000000"/>
        <rFont val="맑은 고딕"/>
        <family val="3"/>
        <charset val="129"/>
      </rPr>
      <t xml:space="preserve">- </t>
    </r>
    <r>
      <rPr>
        <u/>
        <sz val="10"/>
        <color rgb="FF000000"/>
        <rFont val="맑은 고딕"/>
        <family val="3"/>
        <charset val="129"/>
        <scheme val="minor"/>
      </rPr>
      <t>개시일</t>
    </r>
    <r>
      <rPr>
        <sz val="10"/>
        <color rgb="FF000000"/>
        <rFont val="맑은 고딕"/>
        <family val="3"/>
        <charset val="129"/>
        <scheme val="minor"/>
      </rPr>
      <t xml:space="preserve">과 </t>
    </r>
    <r>
      <rPr>
        <u/>
        <sz val="10"/>
        <color rgb="FF000000"/>
        <rFont val="맑은 고딕"/>
        <family val="3"/>
        <charset val="129"/>
        <scheme val="minor"/>
      </rPr>
      <t>종료일</t>
    </r>
    <r>
      <rPr>
        <sz val="10"/>
        <color rgb="FF000000"/>
        <rFont val="맑은 고딕"/>
        <family val="3"/>
        <charset val="129"/>
        <scheme val="minor"/>
      </rPr>
      <t xml:space="preserve">은 예시와 같은 형식으로 기재 </t>
    </r>
    <r>
      <rPr>
        <b/>
        <sz val="10"/>
        <color rgb="FF000000"/>
        <rFont val="맑은 고딕"/>
        <family val="3"/>
        <charset val="129"/>
      </rPr>
      <t>(</t>
    </r>
    <r>
      <rPr>
        <b/>
        <sz val="10"/>
        <color rgb="FF000000"/>
        <rFont val="맑은 고딕"/>
        <family val="3"/>
        <charset val="129"/>
        <scheme val="minor"/>
      </rPr>
      <t>예시</t>
    </r>
    <r>
      <rPr>
        <b/>
        <sz val="10"/>
        <color rgb="FF000000"/>
        <rFont val="맑은 고딕"/>
        <family val="3"/>
        <charset val="129"/>
      </rPr>
      <t>) 개시일: 2025-07-01 / 종료일: 2026-06-30</t>
    </r>
    <phoneticPr fontId="23" type="noConversion"/>
  </si>
  <si>
    <r>
      <t xml:space="preserve">※(26) 계약서상 임대차계약기간 </t>
    </r>
    <r>
      <rPr>
        <sz val="10"/>
        <color rgb="FF000000"/>
        <rFont val="돋움체"/>
        <family val="3"/>
        <charset val="129"/>
      </rPr>
      <t xml:space="preserve">- </t>
    </r>
    <r>
      <rPr>
        <u/>
        <sz val="10"/>
        <color rgb="FF000000"/>
        <rFont val="맑은 고딕"/>
        <family val="3"/>
        <charset val="129"/>
        <scheme val="minor"/>
      </rPr>
      <t>개시일</t>
    </r>
    <r>
      <rPr>
        <sz val="10"/>
        <color rgb="FF000000"/>
        <rFont val="맑은 고딕"/>
        <family val="3"/>
        <charset val="129"/>
        <scheme val="minor"/>
      </rPr>
      <t xml:space="preserve">과 </t>
    </r>
    <r>
      <rPr>
        <u/>
        <sz val="10"/>
        <color rgb="FF000000"/>
        <rFont val="맑은 고딕"/>
        <family val="3"/>
        <charset val="129"/>
        <scheme val="minor"/>
      </rPr>
      <t>종료일</t>
    </r>
    <r>
      <rPr>
        <sz val="10"/>
        <color rgb="FF000000"/>
        <rFont val="맑은 고딕"/>
        <family val="3"/>
        <charset val="129"/>
        <scheme val="minor"/>
      </rPr>
      <t xml:space="preserve">은 예시와 같은 형식으로 기재 </t>
    </r>
    <r>
      <rPr>
        <b/>
        <sz val="10"/>
        <color rgb="FF000000"/>
        <rFont val="돋움체"/>
        <family val="3"/>
        <charset val="129"/>
      </rPr>
      <t>(</t>
    </r>
    <r>
      <rPr>
        <b/>
        <sz val="10"/>
        <color rgb="FF000000"/>
        <rFont val="맑은 고딕"/>
        <family val="3"/>
        <charset val="129"/>
        <scheme val="minor"/>
      </rPr>
      <t>예시</t>
    </r>
    <r>
      <rPr>
        <b/>
        <sz val="10"/>
        <color rgb="FF000000"/>
        <rFont val="돋움체"/>
        <family val="3"/>
        <charset val="129"/>
      </rPr>
      <t>) 개시일: 2025-07-01 / 종료일: 2026-06-30</t>
    </r>
    <phoneticPr fontId="23" type="noConversion"/>
  </si>
  <si>
    <r>
      <t xml:space="preserve">■ 소득세법 시행규칙 [별지 제43호서식] &lt;개정 </t>
    </r>
    <r>
      <rPr>
        <sz val="10"/>
        <color rgb="FF0000FF"/>
        <rFont val="맑은 고딕"/>
        <family val="3"/>
        <charset val="129"/>
        <scheme val="minor"/>
      </rPr>
      <t>2025. 3. 21</t>
    </r>
    <r>
      <rPr>
        <sz val="10"/>
        <rFont val="맑은 고딕"/>
        <family val="3"/>
        <charset val="129"/>
        <scheme val="minor"/>
      </rPr>
      <t>&gt;</t>
    </r>
    <phoneticPr fontId="23" type="noConversion"/>
  </si>
  <si>
    <t>( 2025 )년 의료비 지급명세</t>
    <phoneticPr fontId="23" type="noConversion"/>
  </si>
  <si>
    <r>
      <t xml:space="preserve">■ 소득세법 시행규칙 [별지 제45호서식] &lt;개정 </t>
    </r>
    <r>
      <rPr>
        <sz val="10"/>
        <color rgb="FF0000FF"/>
        <rFont val="맑은 고딕"/>
        <family val="3"/>
        <charset val="129"/>
        <scheme val="minor"/>
      </rPr>
      <t>2025. 06. 30.</t>
    </r>
    <r>
      <rPr>
        <sz val="10"/>
        <color theme="1"/>
        <rFont val="맑은 고딕"/>
        <family val="3"/>
        <charset val="129"/>
        <scheme val="minor"/>
      </rPr>
      <t>&gt;</t>
    </r>
    <phoneticPr fontId="23" type="noConversion"/>
  </si>
  <si>
    <t>⑨상호(법인명)</t>
    <phoneticPr fontId="23" type="noConversion"/>
  </si>
  <si>
    <t>고향사랑
기부금(일반)</t>
    <phoneticPr fontId="23" type="noConversion"/>
  </si>
  <si>
    <t>고향사랑
기부금(특별재난)</t>
    <phoneticPr fontId="23" type="noConversion"/>
  </si>
  <si>
    <t xml:space="preserve"> ①근무지 또는 사업장상호</t>
    <phoneticPr fontId="23" type="noConversion"/>
  </si>
  <si>
    <r>
      <t xml:space="preserve">■조세특례제한법 시행규칙 [별지 제74호의6 서식] </t>
    </r>
    <r>
      <rPr>
        <sz val="8"/>
        <color rgb="FF0000FF"/>
        <rFont val="맑은 고딕"/>
        <family val="3"/>
        <charset val="129"/>
        <scheme val="minor"/>
      </rPr>
      <t>&lt;개정 2025. 00. 00. &gt;</t>
    </r>
    <r>
      <rPr>
        <sz val="8"/>
        <color rgb="FF000000"/>
        <rFont val="맑은 고딕"/>
        <family val="3"/>
        <charset val="129"/>
        <scheme val="minor"/>
      </rPr>
      <t xml:space="preserve">               </t>
    </r>
    <phoneticPr fontId="23" type="noConversion"/>
  </si>
  <si>
    <r>
      <t xml:space="preserve">⑨문화체육
사용분
</t>
    </r>
    <r>
      <rPr>
        <sz val="9"/>
        <color rgb="FFFF0000"/>
        <rFont val="맑은 고딕"/>
        <family val="3"/>
        <charset val="129"/>
        <scheme val="minor"/>
      </rPr>
      <t xml:space="preserve">(총급여 7천만원 이하인 대상자만 공제대상) </t>
    </r>
    <phoneticPr fontId="23" type="noConversion"/>
  </si>
  <si>
    <r>
      <t xml:space="preserve">⑭ 문화체육사용분
공제금액
</t>
    </r>
    <r>
      <rPr>
        <sz val="10"/>
        <color rgb="FFFF0000"/>
        <rFont val="맑은 고딕"/>
        <family val="3"/>
        <charset val="129"/>
        <scheme val="minor"/>
      </rPr>
      <t xml:space="preserve">(총급여7천만원이하)
</t>
    </r>
    <r>
      <rPr>
        <sz val="10"/>
        <color rgb="FF000000"/>
        <rFont val="맑은 고딕"/>
        <family val="3"/>
        <charset val="129"/>
        <scheme val="minor"/>
      </rPr>
      <t>(⑨×30%)</t>
    </r>
    <phoneticPr fontId="23" type="noConversion"/>
  </si>
  <si>
    <r>
      <rPr>
        <sz val="10"/>
        <color rgb="FF000000"/>
        <rFont val="맑은 고딕"/>
        <family val="3"/>
        <charset val="129"/>
      </rPr>
      <t xml:space="preserve">(18) </t>
    </r>
    <r>
      <rPr>
        <sz val="10"/>
        <color rgb="FF000000"/>
        <rFont val="맑은 고딕"/>
        <family val="3"/>
        <charset val="128"/>
        <scheme val="minor"/>
      </rPr>
      <t>공제가능금액</t>
    </r>
    <r>
      <rPr>
        <sz val="10"/>
        <color rgb="FF000000"/>
        <rFont val="맑은 고딕"/>
        <family val="3"/>
        <charset val="129"/>
      </rPr>
      <t xml:space="preserve">
[⑫+⑬+⑭+⑮+(16)
-(</t>
    </r>
    <r>
      <rPr>
        <sz val="10"/>
        <color rgb="FF000000"/>
        <rFont val="Segoe UI Symbol"/>
        <family val="3"/>
      </rPr>
      <t>⑰</t>
    </r>
    <r>
      <rPr>
        <sz val="10"/>
        <color rgb="FF000000"/>
        <rFont val="맑은 고딕"/>
        <family val="3"/>
        <charset val="129"/>
      </rPr>
      <t>-3)]</t>
    </r>
    <phoneticPr fontId="23" type="noConversion"/>
  </si>
  <si>
    <t>(19) 공제한도액
[총급여 수준별
300만원, 250만원]</t>
    <phoneticPr fontId="23" type="noConversion"/>
  </si>
  <si>
    <t>(20) 일반 공제금액
((18)와 (19)중 적은
금액)</t>
    <phoneticPr fontId="23" type="noConversion"/>
  </si>
  <si>
    <t>(21)-2
추가공제 한도액
[총급여 수준별
300만원, 200만원]</t>
    <phoneticPr fontId="23" type="noConversion"/>
  </si>
  <si>
    <t>(21) 대중교통,전통시장,문화체육사용분 추가공제액 계산</t>
    <phoneticPr fontId="23" type="noConversion"/>
  </si>
  <si>
    <t>(21)-1
추가공제가능금액
{18&gt;19인 경우 (14+15+16)과 (18-19)}중 적은금액}</t>
    <phoneticPr fontId="23" type="noConversion"/>
  </si>
  <si>
    <t xml:space="preserve">(22) 최종 공제금액
[(20) + (21)-3] </t>
    <phoneticPr fontId="23" type="noConversion"/>
  </si>
  <si>
    <t>(21)-3
추가공제 금액
{(21)-1과 (21)-2 중 적은 금액}</t>
    <phoneticPr fontId="23" type="noConversion"/>
  </si>
  <si>
    <r>
      <t>(</t>
    </r>
    <r>
      <rPr>
        <sz val="9"/>
        <color rgb="FF000000"/>
        <rFont val="Segoe UI Symbol"/>
        <family val="1"/>
      </rPr>
      <t>⑰</t>
    </r>
    <r>
      <rPr>
        <sz val="9"/>
        <color rgb="FF000000"/>
        <rFont val="맑은 고딕"/>
        <family val="3"/>
        <charset val="129"/>
        <scheme val="minor"/>
      </rPr>
      <t>-2) 〉 ⑥+⑦+⑧+⑨</t>
    </r>
    <phoneticPr fontId="23" type="noConversion"/>
  </si>
  <si>
    <t xml:space="preserve">    ※ 기준시가 확인: 국토교통부 부동산공시가격 알리미</t>
    <phoneticPr fontId="23" type="noConversion"/>
  </si>
  <si>
    <r>
      <t xml:space="preserve"> </t>
    </r>
    <r>
      <rPr>
        <b/>
        <sz val="10"/>
        <color rgb="FF0000FF"/>
        <rFont val="맑은 고딕"/>
        <family val="3"/>
        <charset val="129"/>
        <scheme val="minor"/>
      </rPr>
      <t>전 직원</t>
    </r>
    <r>
      <rPr>
        <b/>
        <sz val="10"/>
        <rFont val="맑은 고딕"/>
        <family val="3"/>
        <charset val="129"/>
        <scheme val="minor"/>
      </rPr>
      <t xml:space="preserve"> (본인 및 기본공제대상자 자료를 </t>
    </r>
    <r>
      <rPr>
        <b/>
        <sz val="10"/>
        <color rgb="FF0000FF"/>
        <rFont val="맑은 고딕"/>
        <family val="3"/>
        <charset val="129"/>
        <scheme val="minor"/>
      </rPr>
      <t>"일괄" 방식</t>
    </r>
    <r>
      <rPr>
        <b/>
        <sz val="10"/>
        <rFont val="맑은 고딕"/>
        <family val="3"/>
        <charset val="129"/>
        <scheme val="minor"/>
      </rPr>
      <t xml:space="preserve">으로 다운받아 제출)
</t>
    </r>
    <r>
      <rPr>
        <b/>
        <sz val="10"/>
        <color rgb="FFFF0000"/>
        <rFont val="맑은 고딕"/>
        <family val="3"/>
        <charset val="129"/>
        <scheme val="minor"/>
      </rPr>
      <t xml:space="preserve">※ 25년도 신규입사자 중 25년도에 근로제공기간이 없는 기간에 대해서는 국세청 간소화자료에서
   해당기간 월은 체크 해제 후 자료 제출
ex) 25.07.15 최초 취직 신규입사자 : 7~12월 간소화자료만 체크하여 제출
     25.03.15 전직장 퇴사 및 25.07.15 중도 입사자: 1~3월, 7~12월 자료만 제출
</t>
    </r>
    <r>
      <rPr>
        <b/>
        <sz val="10"/>
        <rFont val="맑은 고딕"/>
        <family val="3"/>
        <charset val="129"/>
        <scheme val="minor"/>
      </rPr>
      <t>※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 xml:space="preserve">공제를 받고자 하는 </t>
    </r>
    <r>
      <rPr>
        <b/>
        <sz val="10"/>
        <color rgb="FF0000FF"/>
        <rFont val="맑은 고딕"/>
        <family val="3"/>
        <charset val="129"/>
        <scheme val="minor"/>
      </rPr>
      <t>모든 가족(공제대상자) 자료</t>
    </r>
    <r>
      <rPr>
        <b/>
        <sz val="10"/>
        <rFont val="맑은 고딕"/>
        <family val="3"/>
        <charset val="129"/>
        <scheme val="minor"/>
      </rPr>
      <t>를</t>
    </r>
    <r>
      <rPr>
        <b/>
        <sz val="10"/>
        <color rgb="FF0000FF"/>
        <rFont val="맑은 고딕"/>
        <family val="3"/>
        <charset val="129"/>
        <scheme val="minor"/>
      </rPr>
      <t xml:space="preserve"> </t>
    </r>
    <r>
      <rPr>
        <b/>
        <u/>
        <sz val="10"/>
        <rFont val="맑은 고딕"/>
        <family val="3"/>
        <charset val="129"/>
        <scheme val="minor"/>
      </rPr>
      <t>하나의 파일</t>
    </r>
    <r>
      <rPr>
        <b/>
        <sz val="10"/>
        <rFont val="맑은 고딕"/>
        <family val="3"/>
        <charset val="129"/>
        <scheme val="minor"/>
      </rPr>
      <t>로 제출</t>
    </r>
    <phoneticPr fontId="23" type="noConversion"/>
  </si>
  <si>
    <t>연금 · 저축 등 소득공제 명세서</t>
    <phoneticPr fontId="23" type="noConversion"/>
  </si>
  <si>
    <t>2025년도에 혼인신고를 한 거주자에 대해서 50만원의 세액공제 적용 (혼인세액공제는 일생에 한 번만 적용함)
 ※ 과거 혼인신고 이력이 있더라도 혼인세액공제를 받은 적이 없으면서, 2025년에 새로이 혼인신고를 한 경우에는 혼인세액공제 적용 가능</t>
    <phoneticPr fontId="23" type="noConversion"/>
  </si>
  <si>
    <t>주식회사 프로워크</t>
    <phoneticPr fontId="23" type="noConversion"/>
  </si>
  <si>
    <t>751-81-00863</t>
    <phoneticPr fontId="23" type="noConversion"/>
  </si>
  <si>
    <t>-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</si>
</sst>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76" formatCode="###\-##\-#####"/>
    <numFmt numFmtId="177" formatCode="000000\-0000000"/>
    <numFmt numFmtId="178" formatCode="#,##0_ "/>
    <numFmt numFmtId="179" formatCode="0_);[Red]\(0\)"/>
    <numFmt numFmtId="180" formatCode="_-* #,##0_-;[Red]&quot;△&quot;#,##0_-;;"/>
    <numFmt numFmtId="181" formatCode="000\-000"/>
    <numFmt numFmtId="182" formatCode="yyyy&quot;년&quot;\ \ \ mm&quot;월&quot;\ \ \ dd&quot;일&quot;"/>
    <numFmt numFmtId="183" formatCode="yy/mm/dd"/>
    <numFmt numFmtId="184" formatCode="yyyy&quot;년&quot;\ \ \ \ \ mm&quot;월&quot;\ \ \ \ \ dd&quot;일&quot;"/>
    <numFmt numFmtId="185" formatCode="0_ "/>
  </numFmts>
  <fonts count="1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rgb="FF0000FF"/>
      <name val="돋움"/>
      <family val="3"/>
      <charset val="129"/>
    </font>
    <font>
      <sz val="8"/>
      <color rgb="FF0000FF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체"/>
      <family val="3"/>
      <charset val="129"/>
    </font>
    <font>
      <sz val="8"/>
      <color rgb="FF000000"/>
      <name val="돋움체"/>
      <family val="3"/>
      <charset val="129"/>
    </font>
    <font>
      <b/>
      <sz val="9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vertAlign val="superscript"/>
      <sz val="10"/>
      <color rgb="FF000000"/>
      <name val="돋움체"/>
      <family val="3"/>
      <charset val="129"/>
    </font>
    <font>
      <b/>
      <sz val="10"/>
      <color rgb="FF000000"/>
      <name val="돋움체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u/>
      <sz val="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6"/>
      <color rgb="FF000000"/>
      <name val="한양견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20"/>
      <color rgb="FF000000"/>
      <name val="한양견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돋움체"/>
      <family val="3"/>
      <charset val="129"/>
    </font>
    <font>
      <vertAlign val="superscript"/>
      <sz val="9"/>
      <color rgb="FF000000"/>
      <name val="돋움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9"/>
      <color indexed="81"/>
      <name val="굴림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8"/>
      <color indexed="81"/>
      <name val="돋움"/>
      <family val="3"/>
      <charset val="129"/>
    </font>
    <font>
      <b/>
      <sz val="14"/>
      <name val="MS Gothic"/>
      <family val="3"/>
      <charset val="128"/>
    </font>
    <font>
      <sz val="11"/>
      <color rgb="FF000000"/>
      <name val="돋움체"/>
      <family val="3"/>
      <charset val="129"/>
    </font>
    <font>
      <sz val="8"/>
      <color indexed="81"/>
      <name val="Tahoma"/>
      <family val="2"/>
    </font>
    <font>
      <sz val="8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theme="0"/>
      <name val="돋움체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  <font>
      <b/>
      <sz val="2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inor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b/>
      <sz val="10"/>
      <color rgb="FFFF0000"/>
      <name val="맑은 고딕"/>
      <family val="3"/>
      <charset val="129"/>
      <scheme val="minor"/>
    </font>
    <font>
      <sz val="9"/>
      <color rgb="FF000000"/>
      <name val="맑은고딕"/>
      <family val="3"/>
      <charset val="129"/>
    </font>
    <font>
      <sz val="12"/>
      <color rgb="FF000000"/>
      <name val="돋움체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돋움체"/>
      <family val="3"/>
      <charset val="129"/>
    </font>
    <font>
      <sz val="9"/>
      <name val="맑은 고딕"/>
      <family val="3"/>
      <charset val="129"/>
      <scheme val="minor"/>
    </font>
    <font>
      <sz val="10"/>
      <name val="돋움체"/>
      <family val="3"/>
      <charset val="129"/>
    </font>
    <font>
      <b/>
      <sz val="9"/>
      <color rgb="FF000000"/>
      <name val="맑은 고딕"/>
      <family val="3"/>
      <charset val="128"/>
      <scheme val="minor"/>
    </font>
    <font>
      <sz val="9"/>
      <color rgb="FF000000"/>
      <name val="맑은 고딕"/>
      <family val="3"/>
      <charset val="128"/>
      <scheme val="minor"/>
    </font>
    <font>
      <b/>
      <sz val="10"/>
      <color rgb="FF000000"/>
      <name val="맑은 고딕"/>
      <family val="3"/>
      <charset val="128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rgb="FF000000"/>
      <name val="한양견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22"/>
      <color theme="7" tint="-0.249977111117893"/>
      <name val="휴먼옛체"/>
      <family val="1"/>
      <charset val="129"/>
    </font>
    <font>
      <b/>
      <sz val="14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b/>
      <sz val="20"/>
      <name val="굴림"/>
      <family val="3"/>
      <charset val="129"/>
    </font>
    <font>
      <sz val="9"/>
      <color rgb="FF000000"/>
      <name val="Segoe UI Symbol"/>
      <family val="1"/>
    </font>
    <font>
      <sz val="9"/>
      <color rgb="FF000000"/>
      <name val="맑은 고딕"/>
      <family val="1"/>
      <charset val="128"/>
      <scheme val="minor"/>
    </font>
    <font>
      <sz val="9"/>
      <color rgb="FF000000"/>
      <name val="Segoe UI Symbol"/>
      <family val="3"/>
    </font>
    <font>
      <sz val="9"/>
      <color rgb="FF000000"/>
      <name val="Calibri"/>
      <family val="3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</fills>
  <borders count="621">
    <border>
      <left/>
      <right/>
      <top/>
      <bottom/>
      <diagonal/>
    </border>
    <border>
      <left/>
      <right/>
      <top/>
      <bottom style="medium">
        <color rgb="FF4C4C4C"/>
      </bottom>
      <diagonal/>
    </border>
    <border>
      <left/>
      <right/>
      <top style="medium">
        <color rgb="FF4C4C4C"/>
      </top>
      <bottom style="thin">
        <color rgb="FF787878"/>
      </bottom>
      <diagonal/>
    </border>
    <border>
      <left/>
      <right style="thin">
        <color rgb="FF787878"/>
      </right>
      <top style="medium">
        <color rgb="FF4C4C4C"/>
      </top>
      <bottom style="thin">
        <color rgb="FF787878"/>
      </bottom>
      <diagonal/>
    </border>
    <border>
      <left style="thin">
        <color rgb="FF787878"/>
      </left>
      <right/>
      <top style="medium">
        <color rgb="FF4C4C4C"/>
      </top>
      <bottom style="thin">
        <color rgb="FF787878"/>
      </bottom>
      <diagonal/>
    </border>
    <border>
      <left/>
      <right/>
      <top style="thin">
        <color rgb="FF787878"/>
      </top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 style="thin">
        <color rgb="FF787878"/>
      </bottom>
      <diagonal/>
    </border>
    <border>
      <left/>
      <right/>
      <top style="thin">
        <color rgb="FF787878"/>
      </top>
      <bottom style="medium">
        <color rgb="FF4C4C4C"/>
      </bottom>
      <diagonal/>
    </border>
    <border>
      <left/>
      <right/>
      <top style="thin">
        <color rgb="FF787878"/>
      </top>
      <bottom/>
      <diagonal/>
    </border>
    <border>
      <left/>
      <right style="thin">
        <color rgb="FF787878"/>
      </right>
      <top style="medium">
        <color rgb="FF4C4C4C"/>
      </top>
      <bottom style="medium">
        <color rgb="FF4C4C4C"/>
      </bottom>
      <diagonal/>
    </border>
    <border>
      <left/>
      <right style="thin">
        <color rgb="FF787878"/>
      </right>
      <top style="medium">
        <color rgb="FF4C4C4C"/>
      </top>
      <bottom/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/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/>
      <diagonal/>
    </border>
    <border>
      <left style="thin">
        <color rgb="FF787878"/>
      </left>
      <right/>
      <top style="double">
        <color rgb="FF787878"/>
      </top>
      <bottom/>
      <diagonal/>
    </border>
    <border>
      <left/>
      <right/>
      <top style="double">
        <color rgb="FF787878"/>
      </top>
      <bottom/>
      <diagonal/>
    </border>
    <border>
      <left/>
      <right/>
      <top/>
      <bottom style="double">
        <color rgb="FF787878"/>
      </bottom>
      <diagonal/>
    </border>
    <border>
      <left style="thin">
        <color rgb="FF787878"/>
      </left>
      <right/>
      <top/>
      <bottom/>
      <diagonal/>
    </border>
    <border>
      <left/>
      <right/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medium">
        <color rgb="FF4C4C4C"/>
      </bottom>
      <diagonal/>
    </border>
    <border>
      <left style="thin">
        <color rgb="FF787878"/>
      </left>
      <right/>
      <top style="dotted">
        <color rgb="FF787878"/>
      </top>
      <bottom style="thin">
        <color rgb="FF787878"/>
      </bottom>
      <diagonal/>
    </border>
    <border>
      <left/>
      <right style="thin">
        <color rgb="FF787878"/>
      </right>
      <top style="dotted">
        <color rgb="FF787878"/>
      </top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 style="dotted">
        <color rgb="FF787878"/>
      </bottom>
      <diagonal/>
    </border>
    <border>
      <left/>
      <right style="thin">
        <color rgb="FF787878"/>
      </right>
      <top style="thin">
        <color rgb="FF787878"/>
      </top>
      <bottom style="dotted">
        <color rgb="FF787878"/>
      </bottom>
      <diagonal/>
    </border>
    <border>
      <left/>
      <right/>
      <top style="medium">
        <color rgb="FF4C4C4C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rgb="FF787878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4C4C4C"/>
      </bottom>
      <diagonal/>
    </border>
    <border>
      <left/>
      <right style="thin">
        <color rgb="FF000000"/>
      </right>
      <top/>
      <bottom style="medium">
        <color rgb="FF4C4C4C"/>
      </bottom>
      <diagonal/>
    </border>
    <border>
      <left style="thin">
        <color rgb="FF000000"/>
      </left>
      <right/>
      <top style="medium">
        <color rgb="FF4C4C4C"/>
      </top>
      <bottom style="thin">
        <color rgb="FF787878"/>
      </bottom>
      <diagonal/>
    </border>
    <border>
      <left/>
      <right style="thin">
        <color rgb="FF000000"/>
      </right>
      <top style="medium">
        <color rgb="FF4C4C4C"/>
      </top>
      <bottom style="thin">
        <color rgb="FF787878"/>
      </bottom>
      <diagonal/>
    </border>
    <border>
      <left style="thin">
        <color rgb="FF000000"/>
      </left>
      <right/>
      <top style="thin">
        <color rgb="FF787878"/>
      </top>
      <bottom style="thin">
        <color rgb="FF787878"/>
      </bottom>
      <diagonal/>
    </border>
    <border>
      <left/>
      <right style="thin">
        <color rgb="FF000000"/>
      </right>
      <top style="thin">
        <color rgb="FF787878"/>
      </top>
      <bottom style="thin">
        <color rgb="FF787878"/>
      </bottom>
      <diagonal/>
    </border>
    <border>
      <left style="thin">
        <color rgb="FF000000"/>
      </left>
      <right/>
      <top style="thin">
        <color rgb="FF787878"/>
      </top>
      <bottom/>
      <diagonal/>
    </border>
    <border>
      <left/>
      <right style="thin">
        <color rgb="FF000000"/>
      </right>
      <top style="thin">
        <color rgb="FF787878"/>
      </top>
      <bottom/>
      <diagonal/>
    </border>
    <border>
      <left style="thin">
        <color rgb="FF000000"/>
      </left>
      <right style="thin">
        <color rgb="FF787878"/>
      </right>
      <top style="medium">
        <color rgb="FF4C4C4C"/>
      </top>
      <bottom/>
      <diagonal/>
    </border>
    <border>
      <left style="thin">
        <color rgb="FF000000"/>
      </left>
      <right style="thin">
        <color rgb="FF787878"/>
      </right>
      <top/>
      <bottom/>
      <diagonal/>
    </border>
    <border>
      <left style="thin">
        <color rgb="FF787878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787878"/>
      </right>
      <top/>
      <bottom style="medium">
        <color rgb="FF4C4C4C"/>
      </bottom>
      <diagonal/>
    </border>
    <border>
      <left style="thin">
        <color rgb="FF000000"/>
      </left>
      <right/>
      <top style="medium">
        <color rgb="FF4C4C4C"/>
      </top>
      <bottom/>
      <diagonal/>
    </border>
    <border>
      <left/>
      <right style="thin">
        <color rgb="FF000000"/>
      </right>
      <top style="medium">
        <color rgb="FF4C4C4C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787878"/>
      </bottom>
      <diagonal/>
    </border>
    <border>
      <left/>
      <right style="thin">
        <color rgb="FF000000"/>
      </right>
      <top/>
      <bottom style="thick">
        <color rgb="FF787878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787878"/>
      </top>
      <bottom style="medium">
        <color rgb="FF4C4C4C"/>
      </bottom>
      <diagonal/>
    </border>
    <border>
      <left/>
      <right style="thin">
        <color rgb="FF000000"/>
      </right>
      <top style="thin">
        <color rgb="FF787878"/>
      </top>
      <bottom style="medium">
        <color rgb="FF4C4C4C"/>
      </bottom>
      <diagonal/>
    </border>
    <border>
      <left style="thin">
        <color rgb="FF000000"/>
      </left>
      <right/>
      <top style="medium">
        <color rgb="FF4C4C4C"/>
      </top>
      <bottom style="thick">
        <color rgb="FF5D5D5D"/>
      </bottom>
      <diagonal/>
    </border>
    <border>
      <left/>
      <right/>
      <top style="medium">
        <color rgb="FF4C4C4C"/>
      </top>
      <bottom style="thick">
        <color rgb="FF5D5D5D"/>
      </bottom>
      <diagonal/>
    </border>
    <border>
      <left/>
      <right style="thin">
        <color rgb="FF000000"/>
      </right>
      <top style="medium">
        <color rgb="FF4C4C4C"/>
      </top>
      <bottom style="thick">
        <color rgb="FF5D5D5D"/>
      </bottom>
      <diagonal/>
    </border>
    <border>
      <left/>
      <right/>
      <top style="medium">
        <color rgb="FF4C4C4C"/>
      </top>
      <bottom style="medium">
        <color rgb="FF4C4C4C"/>
      </bottom>
      <diagonal/>
    </border>
    <border>
      <left style="thin">
        <color rgb="FF787878"/>
      </left>
      <right style="thin">
        <color rgb="FF787878"/>
      </right>
      <top style="medium">
        <color rgb="FF4C4C4C"/>
      </top>
      <bottom style="medium">
        <color rgb="FF4C4C4C"/>
      </bottom>
      <diagonal/>
    </border>
    <border>
      <left style="thin">
        <color rgb="FF787878"/>
      </left>
      <right/>
      <top style="medium">
        <color rgb="FF4C4C4C"/>
      </top>
      <bottom style="medium">
        <color rgb="FF4C4C4C"/>
      </bottom>
      <diagonal/>
    </border>
    <border>
      <left style="thin">
        <color rgb="FF787878"/>
      </left>
      <right style="thin">
        <color rgb="FF787878"/>
      </right>
      <top style="medium">
        <color rgb="FF4C4C4C"/>
      </top>
      <bottom/>
      <diagonal/>
    </border>
    <border>
      <left style="thin">
        <color rgb="FF787878"/>
      </left>
      <right style="thin">
        <color rgb="FF787878"/>
      </right>
      <top/>
      <bottom style="medium">
        <color rgb="FF4C4C4C"/>
      </bottom>
      <diagonal/>
    </border>
    <border>
      <left style="thin">
        <color rgb="FF787878"/>
      </left>
      <right/>
      <top style="medium">
        <color rgb="FF4C4C4C"/>
      </top>
      <bottom/>
      <diagonal/>
    </border>
    <border>
      <left style="thin">
        <color rgb="FF787878"/>
      </left>
      <right/>
      <top style="thin">
        <color rgb="FF787878"/>
      </top>
      <bottom style="medium">
        <color rgb="FF4C4C4C"/>
      </bottom>
      <diagonal/>
    </border>
    <border>
      <left/>
      <right style="thin">
        <color rgb="FF787878"/>
      </right>
      <top style="thin">
        <color rgb="FF787878"/>
      </top>
      <bottom style="medium">
        <color rgb="FF4C4C4C"/>
      </bottom>
      <diagonal/>
    </border>
    <border>
      <left style="thin">
        <color rgb="FF787878"/>
      </left>
      <right style="thin">
        <color rgb="FF787878"/>
      </right>
      <top style="thin">
        <color rgb="FF4C4C4C"/>
      </top>
      <bottom style="thin">
        <color rgb="FF4C4C4C"/>
      </bottom>
      <diagonal/>
    </border>
    <border>
      <left style="thin">
        <color rgb="FF787878"/>
      </left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 style="thin">
        <color rgb="FF787878"/>
      </right>
      <top style="thin">
        <color rgb="FF4C4C4C"/>
      </top>
      <bottom style="thin">
        <color rgb="FF4C4C4C"/>
      </bottom>
      <diagonal/>
    </border>
    <border>
      <left style="thin">
        <color rgb="FF787878"/>
      </left>
      <right style="thin">
        <color rgb="FF787878"/>
      </right>
      <top style="thin">
        <color rgb="FF4C4C4C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4C4C4C"/>
      </bottom>
      <diagonal/>
    </border>
    <border>
      <left style="thin">
        <color rgb="FF000000"/>
      </left>
      <right/>
      <top style="thin">
        <color rgb="FF000000"/>
      </top>
      <bottom style="medium">
        <color rgb="FF4C4C4C"/>
      </bottom>
      <diagonal/>
    </border>
    <border>
      <left/>
      <right/>
      <top style="thin">
        <color rgb="FF000000"/>
      </top>
      <bottom style="medium">
        <color rgb="FF4C4C4C"/>
      </bottom>
      <diagonal/>
    </border>
    <border>
      <left/>
      <right style="thin">
        <color rgb="FF000000"/>
      </right>
      <top style="thin">
        <color rgb="FF000000"/>
      </top>
      <bottom style="medium">
        <color rgb="FF4C4C4C"/>
      </bottom>
      <diagonal/>
    </border>
    <border>
      <left style="thin">
        <color rgb="FF000000"/>
      </left>
      <right/>
      <top style="medium">
        <color rgb="FF4C4C4C"/>
      </top>
      <bottom style="medium">
        <color rgb="FF4C4C4C"/>
      </bottom>
      <diagonal/>
    </border>
    <border>
      <left style="thin">
        <color rgb="FF787878"/>
      </left>
      <right style="thin">
        <color rgb="FF000000"/>
      </right>
      <top style="medium">
        <color rgb="FF4C4C4C"/>
      </top>
      <bottom style="medium">
        <color rgb="FF4C4C4C"/>
      </bottom>
      <diagonal/>
    </border>
    <border>
      <left style="thin">
        <color rgb="FF787878"/>
      </left>
      <right style="thin">
        <color rgb="FF000000"/>
      </right>
      <top style="medium">
        <color rgb="FF4C4C4C"/>
      </top>
      <bottom style="thin">
        <color rgb="FF787878"/>
      </bottom>
      <diagonal/>
    </border>
    <border>
      <left style="thin">
        <color rgb="FF787878"/>
      </left>
      <right style="thin">
        <color rgb="FF000000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/>
      <top style="medium">
        <color rgb="FF4C4C4C"/>
      </top>
      <bottom style="thin">
        <color rgb="FF000000"/>
      </bottom>
      <diagonal/>
    </border>
    <border>
      <left/>
      <right/>
      <top style="medium">
        <color rgb="FF4C4C4C"/>
      </top>
      <bottom style="thin">
        <color rgb="FF000000"/>
      </bottom>
      <diagonal/>
    </border>
    <border>
      <left/>
      <right style="thin">
        <color rgb="FF000000"/>
      </right>
      <top style="medium">
        <color rgb="FF4C4C4C"/>
      </top>
      <bottom style="thin">
        <color rgb="FF000000"/>
      </bottom>
      <diagonal/>
    </border>
    <border>
      <left style="thin">
        <color rgb="FF787878"/>
      </left>
      <right/>
      <top style="thin">
        <color rgb="FF4C4C4C"/>
      </top>
      <bottom style="thin">
        <color rgb="FF787878"/>
      </bottom>
      <diagonal/>
    </border>
    <border>
      <left/>
      <right/>
      <top style="thin">
        <color rgb="FF4C4C4C"/>
      </top>
      <bottom style="thin">
        <color rgb="FF787878"/>
      </bottom>
      <diagonal/>
    </border>
    <border>
      <left/>
      <right style="thin">
        <color rgb="FF787878"/>
      </right>
      <top style="thin">
        <color rgb="FF4C4C4C"/>
      </top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 style="thin">
        <color rgb="FF4C4C4C"/>
      </bottom>
      <diagonal/>
    </border>
    <border>
      <left/>
      <right/>
      <top style="thin">
        <color rgb="FF787878"/>
      </top>
      <bottom style="thin">
        <color rgb="FF4C4C4C"/>
      </bottom>
      <diagonal/>
    </border>
    <border>
      <left/>
      <right style="thin">
        <color rgb="FF787878"/>
      </right>
      <top style="thin">
        <color rgb="FF787878"/>
      </top>
      <bottom style="thin">
        <color rgb="FF4C4C4C"/>
      </bottom>
      <diagonal/>
    </border>
    <border>
      <left/>
      <right/>
      <top style="thick">
        <color rgb="FF5D5D5D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787878"/>
      </left>
      <right style="thin">
        <color rgb="FF000000"/>
      </right>
      <top style="thin">
        <color rgb="FF787878"/>
      </top>
      <bottom/>
      <diagonal/>
    </border>
    <border>
      <left style="thin">
        <color rgb="FF787878"/>
      </left>
      <right style="thin">
        <color rgb="FF000000"/>
      </right>
      <top/>
      <bottom style="thin">
        <color rgb="FF787878"/>
      </bottom>
      <diagonal/>
    </border>
    <border>
      <left style="thin">
        <color rgb="FF000000"/>
      </left>
      <right/>
      <top/>
      <bottom style="thin">
        <color rgb="FF787878"/>
      </bottom>
      <diagonal/>
    </border>
    <border>
      <left/>
      <right style="thin">
        <color rgb="FF000000"/>
      </right>
      <top/>
      <bottom style="thin">
        <color rgb="FF787878"/>
      </bottom>
      <diagonal/>
    </border>
    <border>
      <left style="thin">
        <color rgb="FF000000"/>
      </left>
      <right/>
      <top style="thick">
        <color rgb="FF5D5D5D"/>
      </top>
      <bottom style="medium">
        <color rgb="FF000000"/>
      </bottom>
      <diagonal/>
    </border>
    <border>
      <left/>
      <right style="thin">
        <color rgb="FF000000"/>
      </right>
      <top style="thick">
        <color rgb="FF5D5D5D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ck">
        <color rgb="FF787878"/>
      </top>
      <bottom style="thin">
        <color rgb="FF000000"/>
      </bottom>
      <diagonal/>
    </border>
    <border>
      <left/>
      <right/>
      <top style="thick">
        <color rgb="FF787878"/>
      </top>
      <bottom style="thin">
        <color rgb="FF000000"/>
      </bottom>
      <diagonal/>
    </border>
    <border>
      <left/>
      <right style="thin">
        <color rgb="FF000000"/>
      </right>
      <top style="thick">
        <color rgb="FF787878"/>
      </top>
      <bottom style="thin">
        <color rgb="FF000000"/>
      </bottom>
      <diagonal/>
    </border>
    <border>
      <left/>
      <right style="thin">
        <color rgb="FF000000"/>
      </right>
      <top style="medium">
        <color rgb="FF4C4C4C"/>
      </top>
      <bottom style="medium">
        <color rgb="FF4C4C4C"/>
      </bottom>
      <diagonal/>
    </border>
    <border>
      <left style="medium">
        <color rgb="FF4C4C4C"/>
      </left>
      <right/>
      <top style="thin">
        <color rgb="FF787878"/>
      </top>
      <bottom/>
      <diagonal/>
    </border>
    <border>
      <left/>
      <right style="medium">
        <color rgb="FF4C4C4C"/>
      </right>
      <top/>
      <bottom/>
      <diagonal/>
    </border>
    <border>
      <left style="medium">
        <color rgb="FF4C4C4C"/>
      </left>
      <right/>
      <top/>
      <bottom style="medium">
        <color rgb="FF4C4C4C"/>
      </bottom>
      <diagonal/>
    </border>
    <border>
      <left/>
      <right style="medium">
        <color rgb="FF4C4C4C"/>
      </right>
      <top/>
      <bottom style="medium">
        <color rgb="FF4C4C4C"/>
      </bottom>
      <diagonal/>
    </border>
    <border>
      <left style="thin">
        <color rgb="FF4C4C4C"/>
      </left>
      <right/>
      <top/>
      <bottom/>
      <diagonal/>
    </border>
    <border>
      <left/>
      <right/>
      <top style="dotted">
        <color rgb="FF787878"/>
      </top>
      <bottom/>
      <diagonal/>
    </border>
    <border>
      <left style="medium">
        <color rgb="FF4C4C4C"/>
      </left>
      <right/>
      <top/>
      <bottom style="thin">
        <color rgb="FF787878"/>
      </bottom>
      <diagonal/>
    </border>
    <border>
      <left style="medium">
        <color rgb="FF4C4C4C"/>
      </left>
      <right/>
      <top style="thin">
        <color rgb="FF787878"/>
      </top>
      <bottom style="thin">
        <color rgb="FF787878"/>
      </bottom>
      <diagonal/>
    </border>
    <border>
      <left style="thin">
        <color rgb="FF000000"/>
      </left>
      <right/>
      <top style="dotted">
        <color rgb="FF787878"/>
      </top>
      <bottom/>
      <diagonal/>
    </border>
    <border>
      <left/>
      <right style="thin">
        <color rgb="FF000000"/>
      </right>
      <top style="dotted">
        <color rgb="FF787878"/>
      </top>
      <bottom/>
      <diagonal/>
    </border>
    <border>
      <left style="thin">
        <color rgb="FF000000"/>
      </left>
      <right style="thin">
        <color rgb="FF787878"/>
      </right>
      <top style="thin">
        <color rgb="FF787878"/>
      </top>
      <bottom/>
      <diagonal/>
    </border>
    <border>
      <left/>
      <right/>
      <top style="medium">
        <color rgb="FF4C4C4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4C4C4C"/>
      </top>
      <bottom style="medium">
        <color rgb="FF000000"/>
      </bottom>
      <diagonal/>
    </border>
    <border>
      <left/>
      <right style="thin">
        <color rgb="FF000000"/>
      </right>
      <top style="medium">
        <color rgb="FF4C4C4C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787878"/>
      </left>
      <right/>
      <top/>
      <bottom style="dotted">
        <color rgb="FF787878"/>
      </bottom>
      <diagonal/>
    </border>
    <border>
      <left/>
      <right style="thin">
        <color rgb="FF787878"/>
      </right>
      <top/>
      <bottom style="dotted">
        <color rgb="FF787878"/>
      </bottom>
      <diagonal/>
    </border>
    <border>
      <left/>
      <right/>
      <top/>
      <bottom style="dotted">
        <color rgb="FF787878"/>
      </bottom>
      <diagonal/>
    </border>
    <border>
      <left/>
      <right style="thin">
        <color rgb="FF787878"/>
      </right>
      <top style="dotted">
        <color rgb="FF787878"/>
      </top>
      <bottom/>
      <diagonal/>
    </border>
    <border>
      <left/>
      <right style="thin">
        <color theme="1" tint="0.499984740745262"/>
      </right>
      <top style="thin">
        <color rgb="FF787878"/>
      </top>
      <bottom style="thin">
        <color rgb="FF787878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rgb="FF787878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87878"/>
      </left>
      <right style="thin">
        <color rgb="FF787878"/>
      </right>
      <top/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000000"/>
      </left>
      <right/>
      <top style="thin">
        <color rgb="FF5D5D5D"/>
      </top>
      <bottom/>
      <diagonal/>
    </border>
    <border>
      <left/>
      <right style="thin">
        <color rgb="FF000000"/>
      </right>
      <top style="thin">
        <color rgb="FF5D5D5D"/>
      </top>
      <bottom/>
      <diagonal/>
    </border>
    <border>
      <left/>
      <right/>
      <top style="thin">
        <color rgb="FF5D5D5D"/>
      </top>
      <bottom/>
      <diagonal/>
    </border>
    <border>
      <left style="thin">
        <color rgb="FF000000"/>
      </left>
      <right/>
      <top style="thin">
        <color rgb="FF787878"/>
      </top>
      <bottom style="thin">
        <color rgb="FF000000"/>
      </bottom>
      <diagonal/>
    </border>
    <border>
      <left/>
      <right/>
      <top style="thin">
        <color rgb="FF787878"/>
      </top>
      <bottom style="thin">
        <color rgb="FF000000"/>
      </bottom>
      <diagonal/>
    </border>
    <border>
      <left/>
      <right/>
      <top style="thin">
        <color theme="1" tint="0.499984740745262"/>
      </top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 style="thin">
        <color theme="1" tint="0.499984740745262"/>
      </bottom>
      <diagonal/>
    </border>
    <border>
      <left/>
      <right/>
      <top style="thin">
        <color rgb="FF787878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787878"/>
      </top>
      <bottom style="thin">
        <color rgb="FF787878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787878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rgb="FF787878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787878"/>
      </left>
      <right/>
      <top style="dotted">
        <color rgb="FF787878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theme="0" tint="-0.34998626667073579"/>
      </bottom>
      <diagonal/>
    </border>
    <border>
      <left/>
      <right/>
      <top style="medium">
        <color rgb="FFFF0000"/>
      </top>
      <bottom style="thin">
        <color theme="0" tint="-0.34998626667073579"/>
      </bottom>
      <diagonal/>
    </border>
    <border>
      <left/>
      <right style="medium">
        <color rgb="FFFF0000"/>
      </right>
      <top style="medium">
        <color rgb="FFFF0000"/>
      </top>
      <bottom style="thin">
        <color theme="0" tint="-0.34998626667073579"/>
      </bottom>
      <diagonal/>
    </border>
    <border>
      <left style="medium">
        <color rgb="FFFF0000"/>
      </left>
      <right/>
      <top style="thin">
        <color theme="0" tint="-0.34998626667073579"/>
      </top>
      <bottom style="medium">
        <color rgb="FFFF0000"/>
      </bottom>
      <diagonal/>
    </border>
    <border>
      <left/>
      <right/>
      <top style="thin">
        <color theme="0" tint="-0.34998626667073579"/>
      </top>
      <bottom style="medium">
        <color rgb="FFFF0000"/>
      </bottom>
      <diagonal/>
    </border>
    <border>
      <left/>
      <right style="medium">
        <color rgb="FFFF0000"/>
      </right>
      <top style="thin">
        <color theme="0" tint="-0.34998626667073579"/>
      </top>
      <bottom style="medium">
        <color rgb="FFFF0000"/>
      </bottom>
      <diagonal/>
    </border>
    <border>
      <left style="thin">
        <color rgb="FF787878"/>
      </left>
      <right/>
      <top style="dotted">
        <color rgb="FF787878"/>
      </top>
      <bottom style="medium">
        <color rgb="FFFF0000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787878"/>
      </bottom>
      <diagonal/>
    </border>
    <border>
      <left style="medium">
        <color rgb="FFFF0000"/>
      </left>
      <right style="medium">
        <color rgb="FFFF0000"/>
      </right>
      <top style="thin">
        <color rgb="FF787878"/>
      </top>
      <bottom style="thin">
        <color rgb="FF787878"/>
      </bottom>
      <diagonal/>
    </border>
    <border>
      <left style="medium">
        <color rgb="FFFF0000"/>
      </left>
      <right style="medium">
        <color rgb="FFFF0000"/>
      </right>
      <top style="thin">
        <color rgb="FF787878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787878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4C4C4C"/>
      </bottom>
      <diagonal/>
    </border>
    <border>
      <left style="medium">
        <color rgb="FFFF0000"/>
      </left>
      <right style="medium">
        <color rgb="FFFF0000"/>
      </right>
      <top style="thin">
        <color rgb="FF4C4C4C"/>
      </top>
      <bottom style="thin">
        <color rgb="FF4C4C4C"/>
      </bottom>
      <diagonal/>
    </border>
    <border>
      <left style="medium">
        <color rgb="FFFF0000"/>
      </left>
      <right style="medium">
        <color rgb="FFFF0000"/>
      </right>
      <top style="thin">
        <color rgb="FF4C4C4C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4C4C4C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rgb="FF787878"/>
      </bottom>
      <diagonal/>
    </border>
    <border>
      <left/>
      <right style="medium">
        <color rgb="FFFF0000"/>
      </right>
      <top style="medium">
        <color rgb="FFFF0000"/>
      </top>
      <bottom style="thin">
        <color rgb="FF787878"/>
      </bottom>
      <diagonal/>
    </border>
    <border>
      <left style="medium">
        <color rgb="FFFF0000"/>
      </left>
      <right/>
      <top style="thin">
        <color rgb="FF787878"/>
      </top>
      <bottom style="medium">
        <color rgb="FFFF0000"/>
      </bottom>
      <diagonal/>
    </border>
    <border>
      <left/>
      <right style="medium">
        <color rgb="FFFF0000"/>
      </right>
      <top style="thin">
        <color rgb="FF787878"/>
      </top>
      <bottom style="medium">
        <color rgb="FFFF0000"/>
      </bottom>
      <diagonal/>
    </border>
    <border>
      <left style="medium">
        <color rgb="FFFF0000"/>
      </left>
      <right/>
      <top style="thin">
        <color rgb="FF787878"/>
      </top>
      <bottom style="thin">
        <color rgb="FF787878"/>
      </bottom>
      <diagonal/>
    </border>
    <border>
      <left/>
      <right style="medium">
        <color rgb="FFFF0000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/>
      <top style="medium">
        <color rgb="FFFF0000"/>
      </top>
      <bottom/>
      <diagonal/>
    </border>
    <border>
      <left/>
      <right style="thin">
        <color rgb="FF787878"/>
      </right>
      <top style="medium">
        <color rgb="FFFF0000"/>
      </top>
      <bottom/>
      <diagonal/>
    </border>
    <border>
      <left style="medium">
        <color rgb="FFFF0000"/>
      </left>
      <right/>
      <top/>
      <bottom style="thin">
        <color rgb="FF787878"/>
      </bottom>
      <diagonal/>
    </border>
    <border>
      <left/>
      <right style="medium">
        <color rgb="FFFF0000"/>
      </right>
      <top/>
      <bottom style="thin">
        <color rgb="FF787878"/>
      </bottom>
      <diagonal/>
    </border>
    <border>
      <left style="thin">
        <color rgb="FF787878"/>
      </left>
      <right/>
      <top style="medium">
        <color rgb="FFFF0000"/>
      </top>
      <bottom style="thin">
        <color rgb="FF787878"/>
      </bottom>
      <diagonal/>
    </border>
    <border>
      <left/>
      <right/>
      <top style="medium">
        <color rgb="FFFF0000"/>
      </top>
      <bottom style="thin">
        <color rgb="FF787878"/>
      </bottom>
      <diagonal/>
    </border>
    <border>
      <left/>
      <right style="thin">
        <color rgb="FF787878"/>
      </right>
      <top style="medium">
        <color rgb="FFFF0000"/>
      </top>
      <bottom style="thin">
        <color rgb="FF787878"/>
      </bottom>
      <diagonal/>
    </border>
    <border>
      <left/>
      <right style="thin">
        <color rgb="FF787878"/>
      </right>
      <top/>
      <bottom style="medium">
        <color rgb="FFFF0000"/>
      </bottom>
      <diagonal/>
    </border>
    <border>
      <left style="thin">
        <color rgb="FF787878"/>
      </left>
      <right/>
      <top style="thin">
        <color rgb="FF787878"/>
      </top>
      <bottom style="medium">
        <color rgb="FFFF0000"/>
      </bottom>
      <diagonal/>
    </border>
    <border>
      <left/>
      <right/>
      <top style="thin">
        <color rgb="FF787878"/>
      </top>
      <bottom style="medium">
        <color rgb="FFFF0000"/>
      </bottom>
      <diagonal/>
    </border>
    <border>
      <left/>
      <right style="thin">
        <color rgb="FF787878"/>
      </right>
      <top style="thin">
        <color rgb="FF787878"/>
      </top>
      <bottom style="medium">
        <color rgb="FFFF0000"/>
      </bottom>
      <diagonal/>
    </border>
    <border>
      <left style="thin">
        <color rgb="FF787878"/>
      </left>
      <right/>
      <top/>
      <bottom style="medium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rgb="FFFF0000"/>
      </left>
      <right style="thin">
        <color rgb="FF787878"/>
      </right>
      <top style="medium">
        <color rgb="FFFF0000"/>
      </top>
      <bottom style="thin">
        <color rgb="FF787878"/>
      </bottom>
      <diagonal/>
    </border>
    <border>
      <left style="medium">
        <color rgb="FFFF0000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medium">
        <color rgb="FFFF0000"/>
      </left>
      <right style="thin">
        <color rgb="FF787878"/>
      </right>
      <top style="thin">
        <color rgb="FF787878"/>
      </top>
      <bottom style="medium">
        <color rgb="FFFF0000"/>
      </bottom>
      <diagonal/>
    </border>
    <border>
      <left/>
      <right style="thin">
        <color theme="1" tint="0.499984740745262"/>
      </right>
      <top style="medium">
        <color rgb="FFFF0000"/>
      </top>
      <bottom style="thin">
        <color rgb="FF787878"/>
      </bottom>
      <diagonal/>
    </border>
    <border>
      <left style="thin">
        <color theme="1" tint="0.499984740745262"/>
      </left>
      <right/>
      <top style="medium">
        <color rgb="FFFF0000"/>
      </top>
      <bottom style="thin">
        <color rgb="FF787878"/>
      </bottom>
      <diagonal/>
    </border>
    <border>
      <left/>
      <right style="thin">
        <color theme="1" tint="0.499984740745262"/>
      </right>
      <top style="thin">
        <color rgb="FF787878"/>
      </top>
      <bottom style="medium">
        <color rgb="FFFF000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rgb="FFFF0000"/>
      </bottom>
      <diagonal/>
    </border>
    <border>
      <left style="thin">
        <color theme="1" tint="0.499984740745262"/>
      </left>
      <right/>
      <top style="thin">
        <color rgb="FF787878"/>
      </top>
      <bottom style="medium">
        <color rgb="FFFF0000"/>
      </bottom>
      <diagonal/>
    </border>
    <border>
      <left style="medium">
        <color rgb="FF4C4C4C"/>
      </left>
      <right/>
      <top/>
      <bottom/>
      <diagonal/>
    </border>
    <border>
      <left style="thin">
        <color rgb="FF787878"/>
      </left>
      <right style="thin">
        <color rgb="FF787878"/>
      </right>
      <top style="medium">
        <color rgb="FFFF0000"/>
      </top>
      <bottom style="thin">
        <color rgb="FF787878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FF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FF0000"/>
      </bottom>
      <diagonal/>
    </border>
    <border>
      <left/>
      <right style="hair">
        <color indexed="64"/>
      </right>
      <top style="hair">
        <color indexed="64"/>
      </top>
      <bottom style="medium">
        <color rgb="FFFF0000"/>
      </bottom>
      <diagonal/>
    </border>
    <border>
      <left style="medium">
        <color rgb="FFFF0000"/>
      </left>
      <right/>
      <top style="hair">
        <color indexed="64"/>
      </top>
      <bottom style="medium">
        <color rgb="FFFF0000"/>
      </bottom>
      <diagonal/>
    </border>
    <border>
      <left/>
      <right/>
      <top style="hair">
        <color indexed="64"/>
      </top>
      <bottom style="medium">
        <color rgb="FFFF0000"/>
      </bottom>
      <diagonal/>
    </border>
    <border>
      <left style="hair">
        <color indexed="64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hair">
        <color indexed="64"/>
      </left>
      <right/>
      <top style="medium">
        <color rgb="FFFF0000"/>
      </top>
      <bottom style="hair">
        <color indexed="64"/>
      </bottom>
      <diagonal/>
    </border>
    <border>
      <left/>
      <right style="hair">
        <color indexed="64"/>
      </right>
      <top style="medium">
        <color rgb="FFFF0000"/>
      </top>
      <bottom style="hair">
        <color indexed="64"/>
      </bottom>
      <diagonal/>
    </border>
    <border>
      <left style="hair">
        <color indexed="64"/>
      </left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rgb="FFFF0000"/>
      </bottom>
      <diagonal/>
    </border>
    <border>
      <left/>
      <right/>
      <top style="medium">
        <color rgb="FFFF0000"/>
      </top>
      <bottom style="hair">
        <color indexed="64"/>
      </bottom>
      <diagonal/>
    </border>
    <border>
      <left/>
      <right style="thin">
        <color indexed="64"/>
      </right>
      <top style="medium">
        <color rgb="FFFF0000"/>
      </top>
      <bottom style="hair">
        <color indexed="64"/>
      </bottom>
      <diagonal/>
    </border>
    <border>
      <left style="thin">
        <color rgb="FF000000"/>
      </left>
      <right/>
      <top/>
      <bottom style="thin">
        <color rgb="FF5D5D5D"/>
      </bottom>
      <diagonal/>
    </border>
    <border>
      <left/>
      <right/>
      <top/>
      <bottom style="thin">
        <color rgb="FF5D5D5D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hair">
        <color rgb="FF787878"/>
      </top>
      <bottom style="medium">
        <color rgb="FFFF0000"/>
      </bottom>
      <diagonal/>
    </border>
    <border>
      <left/>
      <right/>
      <top style="hair">
        <color rgb="FF787878"/>
      </top>
      <bottom style="medium">
        <color rgb="FFFF0000"/>
      </bottom>
      <diagonal/>
    </border>
    <border>
      <left/>
      <right style="medium">
        <color rgb="FFFF0000"/>
      </right>
      <top style="hair">
        <color rgb="FF787878"/>
      </top>
      <bottom style="medium">
        <color rgb="FFFF0000"/>
      </bottom>
      <diagonal/>
    </border>
    <border>
      <left style="thin">
        <color theme="0" tint="-0.34998626667073579"/>
      </left>
      <right style="thin">
        <color rgb="FF787878"/>
      </right>
      <top style="medium">
        <color rgb="FFFF0000"/>
      </top>
      <bottom style="thin">
        <color rgb="FF787878"/>
      </bottom>
      <diagonal/>
    </border>
    <border>
      <left style="thin">
        <color theme="0" tint="-0.34998626667073579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theme="0" tint="-0.34998626667073579"/>
      </left>
      <right style="thin">
        <color rgb="FF787878"/>
      </right>
      <top style="thin">
        <color rgb="FF787878"/>
      </top>
      <bottom style="medium">
        <color rgb="FFFF0000"/>
      </bottom>
      <diagonal/>
    </border>
    <border>
      <left style="thin">
        <color rgb="FF787878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/>
      <top/>
      <bottom style="thin">
        <color rgb="FF787878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hair">
        <color indexed="64"/>
      </bottom>
      <diagonal/>
    </border>
    <border>
      <left style="medium">
        <color rgb="FFFF0000"/>
      </left>
      <right/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rgb="FF787878"/>
      </top>
      <bottom/>
      <diagonal/>
    </border>
    <border>
      <left/>
      <right/>
      <top style="thin">
        <color rgb="FF4C4C4C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rgb="FFFF0000"/>
      </left>
      <right/>
      <top style="medium">
        <color rgb="FFFF0000"/>
      </top>
      <bottom style="thin">
        <color theme="0" tint="-0.499984740745262"/>
      </bottom>
      <diagonal/>
    </border>
    <border>
      <left/>
      <right/>
      <top style="medium">
        <color rgb="FFFF0000"/>
      </top>
      <bottom style="thin">
        <color theme="0" tint="-0.499984740745262"/>
      </bottom>
      <diagonal/>
    </border>
    <border>
      <left/>
      <right style="medium">
        <color rgb="FFFF0000"/>
      </right>
      <top style="medium">
        <color rgb="FFFF0000"/>
      </top>
      <bottom style="thin">
        <color theme="0" tint="-0.499984740745262"/>
      </bottom>
      <diagonal/>
    </border>
    <border>
      <left style="medium">
        <color rgb="FFFF0000"/>
      </left>
      <right/>
      <top style="thin">
        <color theme="0" tint="-0.499984740745262"/>
      </top>
      <bottom style="medium">
        <color rgb="FFFF0000"/>
      </bottom>
      <diagonal/>
    </border>
    <border>
      <left/>
      <right/>
      <top style="thin">
        <color theme="0" tint="-0.499984740745262"/>
      </top>
      <bottom style="medium">
        <color rgb="FFFF0000"/>
      </bottom>
      <diagonal/>
    </border>
    <border>
      <left/>
      <right style="medium">
        <color rgb="FFFF0000"/>
      </right>
      <top style="thin">
        <color theme="0" tint="-0.499984740745262"/>
      </top>
      <bottom style="medium">
        <color rgb="FFFF0000"/>
      </bottom>
      <diagonal/>
    </border>
    <border>
      <left style="thin">
        <color theme="0" tint="-0.499984740745262"/>
      </left>
      <right/>
      <top style="thin">
        <color rgb="FF787878"/>
      </top>
      <bottom/>
      <diagonal/>
    </border>
    <border>
      <left/>
      <right style="thin">
        <color theme="0" tint="-0.499984740745262"/>
      </right>
      <top style="thin">
        <color rgb="FF787878"/>
      </top>
      <bottom/>
      <diagonal/>
    </border>
    <border>
      <left style="medium">
        <color rgb="FFFF0000"/>
      </left>
      <right/>
      <top style="medium">
        <color rgb="FFFF0000"/>
      </top>
      <bottom style="hair">
        <color rgb="FF787878"/>
      </bottom>
      <diagonal/>
    </border>
    <border>
      <left/>
      <right/>
      <top style="medium">
        <color rgb="FFFF0000"/>
      </top>
      <bottom style="hair">
        <color rgb="FF787878"/>
      </bottom>
      <diagonal/>
    </border>
    <border>
      <left/>
      <right style="medium">
        <color rgb="FFFF0000"/>
      </right>
      <top style="medium">
        <color rgb="FFFF0000"/>
      </top>
      <bottom style="hair">
        <color rgb="FF787878"/>
      </bottom>
      <diagonal/>
    </border>
    <border>
      <left/>
      <right style="thin">
        <color theme="0" tint="-0.499984740745262"/>
      </right>
      <top style="medium">
        <color rgb="FFFF0000"/>
      </top>
      <bottom style="thin">
        <color rgb="FF787878"/>
      </bottom>
      <diagonal/>
    </border>
    <border>
      <left/>
      <right style="thin">
        <color theme="0" tint="-0.499984740745262"/>
      </right>
      <top style="thin">
        <color rgb="FF787878"/>
      </top>
      <bottom style="thin">
        <color rgb="FF787878"/>
      </bottom>
      <diagonal/>
    </border>
    <border>
      <left/>
      <right style="thin">
        <color theme="0" tint="-0.499984740745262"/>
      </right>
      <top style="thin">
        <color rgb="FF787878"/>
      </top>
      <bottom style="medium">
        <color rgb="FFFF0000"/>
      </bottom>
      <diagonal/>
    </border>
    <border>
      <left/>
      <right style="thin">
        <color rgb="FF000000"/>
      </right>
      <top/>
      <bottom style="medium">
        <color rgb="FFFF0000"/>
      </bottom>
      <diagonal/>
    </border>
    <border>
      <left style="thin">
        <color theme="0" tint="-0.499984740745262"/>
      </left>
      <right/>
      <top style="thin">
        <color rgb="FF787878"/>
      </top>
      <bottom style="thin">
        <color rgb="FF787878"/>
      </bottom>
      <diagonal/>
    </border>
    <border>
      <left style="thin">
        <color theme="0" tint="-0.499984740745262"/>
      </left>
      <right/>
      <top style="thin">
        <color rgb="FF787878"/>
      </top>
      <bottom style="medium">
        <color rgb="FFFF0000"/>
      </bottom>
      <diagonal/>
    </border>
    <border>
      <left style="thin">
        <color theme="0" tint="-0.499984740745262"/>
      </left>
      <right/>
      <top style="medium">
        <color rgb="FFFF0000"/>
      </top>
      <bottom style="thin">
        <color rgb="FF78787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/>
      <bottom style="dotted">
        <color rgb="FF787878"/>
      </bottom>
      <diagonal/>
    </border>
    <border>
      <left style="thin">
        <color rgb="FF000000"/>
      </left>
      <right style="thin">
        <color rgb="FF787878"/>
      </right>
      <top style="thin">
        <color rgb="FF000000"/>
      </top>
      <bottom style="thin">
        <color rgb="FF787878"/>
      </bottom>
      <diagonal/>
    </border>
    <border>
      <left style="thin">
        <color rgb="FF787878"/>
      </left>
      <right/>
      <top style="thin">
        <color rgb="FF000000"/>
      </top>
      <bottom style="thin">
        <color theme="0" tint="-0.499984740745262"/>
      </bottom>
      <diagonal/>
    </border>
    <border>
      <left/>
      <right/>
      <top style="thin">
        <color rgb="FF000000"/>
      </top>
      <bottom style="thin">
        <color theme="0" tint="-0.499984740745262"/>
      </bottom>
      <diagonal/>
    </border>
    <border>
      <left/>
      <right style="thin">
        <color rgb="FF787878"/>
      </right>
      <top style="thin">
        <color rgb="FF000000"/>
      </top>
      <bottom style="thin">
        <color theme="0" tint="-0.499984740745262"/>
      </bottom>
      <diagonal/>
    </border>
    <border>
      <left style="thin">
        <color rgb="FF787878"/>
      </left>
      <right/>
      <top style="thin">
        <color rgb="FF000000"/>
      </top>
      <bottom style="thin">
        <color rgb="FF787878"/>
      </bottom>
      <diagonal/>
    </border>
    <border>
      <left/>
      <right/>
      <top style="thin">
        <color rgb="FF000000"/>
      </top>
      <bottom style="thin">
        <color rgb="FF787878"/>
      </bottom>
      <diagonal/>
    </border>
    <border>
      <left/>
      <right style="thin">
        <color theme="1" tint="0.499984740745262"/>
      </right>
      <top style="thin">
        <color rgb="FF000000"/>
      </top>
      <bottom style="thin">
        <color rgb="FF787878"/>
      </bottom>
      <diagonal/>
    </border>
    <border>
      <left style="thin">
        <color theme="1" tint="0.499984740745262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theme="0" tint="-0.499984740745262"/>
      </top>
      <bottom/>
      <diagonal/>
    </border>
    <border>
      <left/>
      <right style="thin">
        <color rgb="FF000000"/>
      </right>
      <top/>
      <bottom style="dotted">
        <color rgb="FF787878"/>
      </bottom>
      <diagonal/>
    </border>
    <border>
      <left style="thin">
        <color rgb="FF000000"/>
      </left>
      <right style="thin">
        <color rgb="FF4C4C4C"/>
      </right>
      <top style="thin">
        <color rgb="FF787878"/>
      </top>
      <bottom/>
      <diagonal/>
    </border>
    <border>
      <left style="thin">
        <color rgb="FF000000"/>
      </left>
      <right style="thin">
        <color rgb="FF4C4C4C"/>
      </right>
      <top/>
      <bottom/>
      <diagonal/>
    </border>
    <border>
      <left style="thin">
        <color rgb="FF000000"/>
      </left>
      <right style="thin">
        <color rgb="FF4C4C4C"/>
      </right>
      <top/>
      <bottom style="thin">
        <color rgb="FF000000"/>
      </bottom>
      <diagonal/>
    </border>
    <border>
      <left style="thin">
        <color rgb="FF4C4C4C"/>
      </left>
      <right/>
      <top/>
      <bottom style="thin">
        <color rgb="FF000000"/>
      </bottom>
      <diagonal/>
    </border>
    <border>
      <left style="medium">
        <color rgb="FF4C4C4C"/>
      </left>
      <right/>
      <top style="medium">
        <color rgb="FF4C4C4C"/>
      </top>
      <bottom/>
      <diagonal/>
    </border>
    <border>
      <left style="medium">
        <color rgb="FF4C4C4C"/>
      </left>
      <right/>
      <top style="thin">
        <color theme="1" tint="0.499984740745262"/>
      </top>
      <bottom style="thin">
        <color rgb="FF787878"/>
      </bottom>
      <diagonal/>
    </border>
    <border>
      <left/>
      <right/>
      <top/>
      <bottom style="thin">
        <color rgb="FF4C4C4C"/>
      </bottom>
      <diagonal/>
    </border>
    <border>
      <left/>
      <right style="medium">
        <color rgb="FFFF0000"/>
      </right>
      <top/>
      <bottom style="thin">
        <color rgb="FF4C4C4C"/>
      </bottom>
      <diagonal/>
    </border>
    <border>
      <left/>
      <right style="medium">
        <color rgb="FFFF0000"/>
      </right>
      <top style="thin">
        <color rgb="FF787878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rgb="FF787878"/>
      </right>
      <top style="thin">
        <color rgb="FF787878"/>
      </top>
      <bottom/>
      <diagonal/>
    </border>
    <border>
      <left style="medium">
        <color rgb="FFFF0000"/>
      </left>
      <right style="thin">
        <color rgb="FF787878"/>
      </right>
      <top/>
      <bottom/>
      <diagonal/>
    </border>
    <border>
      <left style="medium">
        <color rgb="FFFF0000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n">
        <color rgb="FF4C4C4C"/>
      </top>
      <bottom/>
      <diagonal/>
    </border>
    <border>
      <left/>
      <right style="thin">
        <color rgb="FF787878"/>
      </right>
      <top style="thin">
        <color rgb="FF4C4C4C"/>
      </top>
      <bottom/>
      <diagonal/>
    </border>
    <border>
      <left style="thin">
        <color rgb="FF787878"/>
      </left>
      <right/>
      <top/>
      <bottom style="thin">
        <color rgb="FF4C4C4C"/>
      </bottom>
      <diagonal/>
    </border>
    <border>
      <left/>
      <right style="thin">
        <color rgb="FF787878"/>
      </right>
      <top/>
      <bottom style="thin">
        <color rgb="FF4C4C4C"/>
      </bottom>
      <diagonal/>
    </border>
    <border>
      <left/>
      <right style="medium">
        <color rgb="FFFF0000"/>
      </right>
      <top style="thin">
        <color rgb="FF4C4C4C"/>
      </top>
      <bottom/>
      <diagonal/>
    </border>
    <border>
      <left style="medium">
        <color rgb="FFFF0000"/>
      </left>
      <right style="thin">
        <color rgb="FF787878"/>
      </right>
      <top style="thin">
        <color rgb="FF4C4C4C"/>
      </top>
      <bottom/>
      <diagonal/>
    </border>
    <border>
      <left style="medium">
        <color rgb="FFFF0000"/>
      </left>
      <right style="thin">
        <color rgb="FF787878"/>
      </right>
      <top/>
      <bottom style="thin">
        <color rgb="FF4C4C4C"/>
      </bottom>
      <diagonal/>
    </border>
    <border>
      <left style="medium">
        <color rgb="FFFF0000"/>
      </left>
      <right/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medium">
        <color rgb="FFFF0000"/>
      </bottom>
      <diagonal/>
    </border>
    <border>
      <left style="medium">
        <color rgb="FFFF0000"/>
      </left>
      <right style="hair">
        <color indexed="64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hair">
        <color indexed="64"/>
      </right>
      <top style="hair">
        <color indexed="64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rgb="FFFF0000"/>
      </bottom>
      <diagonal/>
    </border>
    <border>
      <left style="hair">
        <color indexed="64"/>
      </left>
      <right style="hair">
        <color indexed="64"/>
      </right>
      <top/>
      <bottom style="medium">
        <color rgb="FFFF0000"/>
      </bottom>
      <diagonal/>
    </border>
    <border>
      <left/>
      <right style="thin">
        <color rgb="FF4C4C4C"/>
      </right>
      <top/>
      <bottom/>
      <diagonal/>
    </border>
    <border>
      <left style="thin">
        <color rgb="FF787878"/>
      </left>
      <right/>
      <top style="thin">
        <color indexed="64"/>
      </top>
      <bottom style="dotted">
        <color rgb="FF787878"/>
      </bottom>
      <diagonal/>
    </border>
    <border>
      <left style="thin">
        <color auto="1"/>
      </left>
      <right style="thin">
        <color rgb="FF787878"/>
      </right>
      <top style="thin">
        <color indexed="64"/>
      </top>
      <bottom style="dotted">
        <color rgb="FF787878"/>
      </bottom>
      <diagonal/>
    </border>
    <border>
      <left style="thin">
        <color auto="1"/>
      </left>
      <right style="thin">
        <color rgb="FF787878"/>
      </right>
      <top style="dotted">
        <color rgb="FF787878"/>
      </top>
      <bottom/>
      <diagonal/>
    </border>
    <border>
      <left style="thin">
        <color auto="1"/>
      </left>
      <right style="thin">
        <color rgb="FF787878"/>
      </right>
      <top style="thin">
        <color rgb="FF787878"/>
      </top>
      <bottom style="dotted">
        <color rgb="FF787878"/>
      </bottom>
      <diagonal/>
    </border>
    <border>
      <left style="thin">
        <color auto="1"/>
      </left>
      <right style="thin">
        <color rgb="FF787878"/>
      </right>
      <top style="dotted">
        <color rgb="FF787878"/>
      </top>
      <bottom style="thin">
        <color rgb="FF787878"/>
      </bottom>
      <diagonal/>
    </border>
    <border>
      <left style="thin">
        <color auto="1"/>
      </left>
      <right style="thin">
        <color rgb="FF787878"/>
      </right>
      <top/>
      <bottom style="dotted">
        <color rgb="FF787878"/>
      </bottom>
      <diagonal/>
    </border>
    <border diagonalUp="1">
      <left style="thin">
        <color rgb="FF787878"/>
      </left>
      <right style="thin">
        <color indexed="64"/>
      </right>
      <top style="thin">
        <color indexed="64"/>
      </top>
      <bottom style="dotted">
        <color indexed="64"/>
      </bottom>
      <diagonal style="dotted">
        <color indexed="64"/>
      </diagonal>
    </border>
    <border diagonalUp="1">
      <left style="thin">
        <color indexed="64"/>
      </left>
      <right/>
      <top style="thin">
        <color indexed="64"/>
      </top>
      <bottom style="dotted">
        <color indexed="64"/>
      </bottom>
      <diagonal style="dotted">
        <color indexed="64"/>
      </diagonal>
    </border>
    <border diagonalUp="1">
      <left/>
      <right style="thin">
        <color rgb="FF787878"/>
      </right>
      <top style="thin">
        <color indexed="64"/>
      </top>
      <bottom style="dotted">
        <color indexed="64"/>
      </bottom>
      <diagonal style="dotted">
        <color indexed="64"/>
      </diagonal>
    </border>
    <border diagonalUp="1"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 style="dotted">
        <color indexed="64"/>
      </diagonal>
    </border>
    <border diagonalUp="1">
      <left style="thin">
        <color indexed="64"/>
      </left>
      <right/>
      <top style="dotted">
        <color indexed="64"/>
      </top>
      <bottom style="thin">
        <color indexed="64"/>
      </bottom>
      <diagonal style="dotted">
        <color indexed="64"/>
      </diagonal>
    </border>
    <border diagonalUp="1">
      <left/>
      <right style="thin">
        <color indexed="64"/>
      </right>
      <top style="dotted">
        <color indexed="64"/>
      </top>
      <bottom style="thin">
        <color indexed="64"/>
      </bottom>
      <diagonal style="dotted">
        <color indexed="64"/>
      </diagonal>
    </border>
    <border>
      <left style="thin">
        <color rgb="FF787878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rgb="FF787878"/>
      </right>
      <top style="dotted">
        <color rgb="FF787878"/>
      </top>
      <bottom style="medium">
        <color rgb="FFFF0000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rgb="FFFF0000"/>
      </left>
      <right style="thin">
        <color rgb="FF787878"/>
      </right>
      <top style="medium">
        <color rgb="FFFF0000"/>
      </top>
      <bottom style="medium">
        <color rgb="FFFF0000"/>
      </bottom>
      <diagonal/>
    </border>
    <border>
      <left style="thin">
        <color rgb="FF4C4C4C"/>
      </left>
      <right/>
      <top style="thin">
        <color rgb="FF000000"/>
      </top>
      <bottom style="thin">
        <color rgb="FF000000"/>
      </bottom>
      <diagonal/>
    </border>
    <border>
      <left style="thin">
        <color rgb="FF4C4C4C"/>
      </left>
      <right/>
      <top style="thin">
        <color rgb="FF000000"/>
      </top>
      <bottom/>
      <diagonal/>
    </border>
    <border>
      <left style="thin">
        <color rgb="FF4C4C4C"/>
      </left>
      <right/>
      <top style="thin">
        <color indexed="64"/>
      </top>
      <bottom style="thin">
        <color indexed="64"/>
      </bottom>
      <diagonal/>
    </border>
    <border>
      <left style="thin">
        <color rgb="FF4C4C4C"/>
      </left>
      <right/>
      <top/>
      <bottom style="thin">
        <color rgb="FF4C4C4C"/>
      </bottom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/>
      <right style="medium">
        <color auto="1"/>
      </right>
      <top style="double">
        <color rgb="FF787878"/>
      </top>
      <bottom/>
      <diagonal/>
    </border>
    <border>
      <left/>
      <right style="medium">
        <color rgb="FF4C4C4C"/>
      </right>
      <top style="medium">
        <color rgb="FF4C4C4C"/>
      </top>
      <bottom/>
      <diagonal/>
    </border>
    <border>
      <left/>
      <right style="medium">
        <color rgb="FF4C4C4C"/>
      </right>
      <top style="medium">
        <color rgb="FFFF0000"/>
      </top>
      <bottom style="medium">
        <color rgb="FFFF0000"/>
      </bottom>
      <diagonal/>
    </border>
    <border>
      <left/>
      <right style="medium">
        <color rgb="FF4C4C4C"/>
      </right>
      <top style="thin">
        <color rgb="FF787878"/>
      </top>
      <bottom style="thin">
        <color rgb="FF787878"/>
      </bottom>
      <diagonal/>
    </border>
    <border>
      <left/>
      <right style="medium">
        <color rgb="FF4C4C4C"/>
      </right>
      <top style="thin">
        <color rgb="FF787878"/>
      </top>
      <bottom/>
      <diagonal/>
    </border>
    <border>
      <left style="medium">
        <color theme="1"/>
      </left>
      <right/>
      <top/>
      <bottom/>
      <diagonal/>
    </border>
    <border>
      <left style="thin">
        <color auto="1"/>
      </left>
      <right style="thin">
        <color rgb="FF787878"/>
      </right>
      <top style="dotted">
        <color rgb="FF787878"/>
      </top>
      <bottom style="medium">
        <color auto="1"/>
      </bottom>
      <diagonal/>
    </border>
    <border>
      <left style="thin">
        <color rgb="FF787878"/>
      </left>
      <right/>
      <top style="dotted">
        <color rgb="FF787878"/>
      </top>
      <bottom style="medium">
        <color auto="1"/>
      </bottom>
      <diagonal/>
    </border>
    <border>
      <left/>
      <right style="thin">
        <color rgb="FF787878"/>
      </right>
      <top style="dotted">
        <color rgb="FF787878"/>
      </top>
      <bottom style="medium">
        <color auto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thin">
        <color rgb="FF787878"/>
      </right>
      <top/>
      <bottom/>
      <diagonal/>
    </border>
    <border>
      <left style="medium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/>
      <top style="medium">
        <color rgb="FFFF0000"/>
      </top>
      <bottom style="thin">
        <color rgb="FF4C4C4C"/>
      </bottom>
      <diagonal/>
    </border>
    <border>
      <left style="hair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FF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rgb="FF787878"/>
      </top>
      <bottom style="thin">
        <color rgb="FF787878"/>
      </bottom>
      <diagonal/>
    </border>
    <border>
      <left style="medium">
        <color rgb="FFFF0000"/>
      </left>
      <right/>
      <top style="thin">
        <color rgb="FF787878"/>
      </top>
      <bottom style="thin">
        <color auto="1"/>
      </bottom>
      <diagonal/>
    </border>
    <border>
      <left/>
      <right/>
      <top style="thin">
        <color rgb="FF787878"/>
      </top>
      <bottom style="thin">
        <color auto="1"/>
      </bottom>
      <diagonal/>
    </border>
    <border>
      <left/>
      <right style="thin">
        <color auto="1"/>
      </right>
      <top style="thin">
        <color rgb="FF787878"/>
      </top>
      <bottom style="thin">
        <color auto="1"/>
      </bottom>
      <diagonal/>
    </border>
    <border>
      <left style="medium">
        <color rgb="FFFF0000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FF0000"/>
      </left>
      <right/>
      <top style="thin">
        <color theme="1" tint="0.499984740745262"/>
      </top>
      <bottom style="thin">
        <color auto="1"/>
      </bottom>
      <diagonal/>
    </border>
    <border>
      <left/>
      <right/>
      <top style="thin">
        <color theme="1" tint="0.499984740745262"/>
      </top>
      <bottom style="thin">
        <color auto="1"/>
      </bottom>
      <diagonal/>
    </border>
    <border>
      <left/>
      <right style="thin">
        <color auto="1"/>
      </right>
      <top style="thin">
        <color theme="1" tint="0.499984740745262"/>
      </top>
      <bottom style="thin">
        <color auto="1"/>
      </bottom>
      <diagonal/>
    </border>
    <border>
      <left style="medium">
        <color rgb="FFFF0000"/>
      </left>
      <right/>
      <top style="thin">
        <color theme="1" tint="0.499984740745262"/>
      </top>
      <bottom style="thin">
        <color rgb="FF787878"/>
      </bottom>
      <diagonal/>
    </border>
    <border>
      <left/>
      <right style="medium">
        <color rgb="FFFF0000"/>
      </right>
      <top style="thin">
        <color theme="1" tint="0.499984740745262"/>
      </top>
      <bottom style="thin">
        <color rgb="FF787878"/>
      </bottom>
      <diagonal/>
    </border>
    <border>
      <left/>
      <right style="medium">
        <color rgb="FF4C4C4C"/>
      </right>
      <top style="medium">
        <color rgb="FFFF0000"/>
      </top>
      <bottom style="thin">
        <color rgb="FF787878"/>
      </bottom>
      <diagonal/>
    </border>
    <border>
      <left style="thin">
        <color indexed="64"/>
      </left>
      <right/>
      <top style="thin">
        <color indexed="64"/>
      </top>
      <bottom style="double">
        <color rgb="FF787878"/>
      </bottom>
      <diagonal/>
    </border>
    <border>
      <left/>
      <right/>
      <top style="thin">
        <color indexed="64"/>
      </top>
      <bottom style="double">
        <color rgb="FF787878"/>
      </bottom>
      <diagonal/>
    </border>
    <border>
      <left/>
      <right style="thin">
        <color indexed="64"/>
      </right>
      <top style="thin">
        <color indexed="64"/>
      </top>
      <bottom style="double">
        <color rgb="FF787878"/>
      </bottom>
      <diagonal/>
    </border>
    <border>
      <left/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thin">
        <color rgb="FF787878"/>
      </left>
      <right/>
      <top style="hair">
        <color auto="1"/>
      </top>
      <bottom style="medium">
        <color rgb="FFFF0000"/>
      </bottom>
      <diagonal/>
    </border>
    <border>
      <left/>
      <right style="thin">
        <color rgb="FF787878"/>
      </right>
      <top style="hair">
        <color auto="1"/>
      </top>
      <bottom style="medium">
        <color rgb="FFFF0000"/>
      </bottom>
      <diagonal/>
    </border>
    <border>
      <left/>
      <right/>
      <top style="hair">
        <color auto="1"/>
      </top>
      <bottom style="thin">
        <color rgb="FF787878"/>
      </bottom>
      <diagonal/>
    </border>
    <border>
      <left/>
      <right style="thin">
        <color rgb="FF787878"/>
      </right>
      <top style="hair">
        <color auto="1"/>
      </top>
      <bottom style="thin">
        <color rgb="FF787878"/>
      </bottom>
      <diagonal/>
    </border>
    <border>
      <left style="thin">
        <color rgb="FF787878"/>
      </left>
      <right/>
      <top style="hair">
        <color auto="1"/>
      </top>
      <bottom style="thin">
        <color rgb="FF787878"/>
      </bottom>
      <diagonal/>
    </border>
    <border>
      <left/>
      <right style="thin">
        <color rgb="FF4C4C4C"/>
      </right>
      <top style="hair">
        <color rgb="FF787878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/>
      <diagonal/>
    </border>
    <border>
      <left/>
      <right style="thin">
        <color theme="1" tint="0.499984740745262"/>
      </right>
      <top style="double">
        <color rgb="FF787878"/>
      </top>
      <bottom/>
      <diagonal/>
    </border>
    <border>
      <left/>
      <right style="thin">
        <color rgb="FF787878"/>
      </right>
      <top style="double">
        <color rgb="FF787878"/>
      </top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/>
      <diagonal/>
    </border>
    <border>
      <left style="thin">
        <color rgb="FF787878"/>
      </left>
      <right style="thin">
        <color rgb="FF787878"/>
      </right>
      <top style="hair">
        <color auto="1"/>
      </top>
      <bottom/>
      <diagonal/>
    </border>
    <border>
      <left style="thin">
        <color rgb="FF787878"/>
      </left>
      <right style="medium">
        <color rgb="FFFF0000"/>
      </right>
      <top style="hair">
        <color auto="1"/>
      </top>
      <bottom/>
      <diagonal/>
    </border>
    <border>
      <left style="thin">
        <color rgb="FF787878"/>
      </left>
      <right style="thin">
        <color rgb="FF787878"/>
      </right>
      <top style="hair">
        <color auto="1"/>
      </top>
      <bottom style="thin">
        <color rgb="FF787878"/>
      </bottom>
      <diagonal/>
    </border>
    <border>
      <left style="medium">
        <color rgb="FFFF0000"/>
      </left>
      <right style="thin">
        <color rgb="FF787878"/>
      </right>
      <top style="hair">
        <color auto="1"/>
      </top>
      <bottom style="medium">
        <color rgb="FFFF0000"/>
      </bottom>
      <diagonal/>
    </border>
    <border>
      <left/>
      <right style="thin">
        <color rgb="FF787878"/>
      </right>
      <top style="hair">
        <color auto="1"/>
      </top>
      <bottom/>
      <diagonal/>
    </border>
    <border>
      <left style="medium">
        <color rgb="FFFF0000"/>
      </left>
      <right style="thin">
        <color rgb="FF787878"/>
      </right>
      <top style="thin">
        <color auto="1"/>
      </top>
      <bottom/>
      <diagonal/>
    </border>
    <border>
      <left style="medium">
        <color rgb="FFFF0000"/>
      </left>
      <right style="thin">
        <color rgb="FF787878"/>
      </right>
      <top style="hair">
        <color auto="1"/>
      </top>
      <bottom style="thin">
        <color rgb="FF787878"/>
      </bottom>
      <diagonal/>
    </border>
    <border>
      <left style="medium">
        <color rgb="FFFF0000"/>
      </left>
      <right style="thin">
        <color rgb="FF787878"/>
      </right>
      <top style="hair">
        <color auto="1"/>
      </top>
      <bottom/>
      <diagonal/>
    </border>
    <border>
      <left style="medium">
        <color rgb="FFFF0000"/>
      </left>
      <right style="thin">
        <color rgb="FF787878"/>
      </right>
      <top style="hair">
        <color auto="1"/>
      </top>
      <bottom style="thin">
        <color auto="1"/>
      </bottom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hair">
        <color auto="1"/>
      </bottom>
      <diagonal/>
    </border>
    <border>
      <left style="thin">
        <color rgb="FF787878"/>
      </left>
      <right style="thin">
        <color rgb="FF787878"/>
      </right>
      <top style="hair">
        <color auto="1"/>
      </top>
      <bottom style="medium">
        <color rgb="FFFF0000"/>
      </bottom>
      <diagonal/>
    </border>
    <border>
      <left style="thin">
        <color rgb="FF787878"/>
      </left>
      <right style="thin">
        <color rgb="FF787878"/>
      </right>
      <top style="medium">
        <color rgb="FFFF0000"/>
      </top>
      <bottom style="hair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hair">
        <color auto="1"/>
      </bottom>
      <diagonal/>
    </border>
    <border>
      <left style="thin">
        <color indexed="64"/>
      </left>
      <right/>
      <top style="medium">
        <color rgb="FFFF0000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double">
        <color rgb="FF787878"/>
      </top>
      <bottom style="thin">
        <color indexed="64"/>
      </bottom>
      <diagonal/>
    </border>
    <border>
      <left/>
      <right/>
      <top style="double">
        <color rgb="FF787878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double">
        <color rgb="FF787878"/>
      </bottom>
      <diagonal/>
    </border>
    <border>
      <left/>
      <right style="thin">
        <color rgb="FF4C4C4C"/>
      </right>
      <top style="thin">
        <color indexed="64"/>
      </top>
      <bottom style="double">
        <color rgb="FF787878"/>
      </bottom>
      <diagonal/>
    </border>
    <border>
      <left style="medium">
        <color rgb="FF4C4C4C"/>
      </left>
      <right/>
      <top style="thin">
        <color rgb="FF4C4C4C"/>
      </top>
      <bottom/>
      <diagonal/>
    </border>
    <border>
      <left/>
      <right style="medium">
        <color rgb="FF4C4C4C"/>
      </right>
      <top style="thin">
        <color rgb="FF4C4C4C"/>
      </top>
      <bottom/>
      <diagonal/>
    </border>
    <border>
      <left/>
      <right style="hair">
        <color rgb="FF4C4C4C"/>
      </right>
      <top style="medium">
        <color rgb="FFFF0000"/>
      </top>
      <bottom style="thin">
        <color rgb="FF4C4C4C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hair">
        <color rgb="FF787878"/>
      </top>
      <bottom style="medium">
        <color rgb="FFFF0000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rgb="FF787878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rgb="FF787878"/>
      </bottom>
      <diagonal/>
    </border>
    <border>
      <left style="thin">
        <color auto="1"/>
      </left>
      <right/>
      <top style="thin">
        <color rgb="FF78787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/>
      <top style="thin">
        <color rgb="FF787878"/>
      </top>
      <bottom style="thin">
        <color rgb="FF787878"/>
      </bottom>
      <diagonal/>
    </border>
    <border>
      <left style="thin">
        <color indexed="64"/>
      </left>
      <right/>
      <top style="thin">
        <color rgb="FF787878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thin">
        <color rgb="FF787878"/>
      </left>
      <right/>
      <top style="thin">
        <color indexed="64"/>
      </top>
      <bottom style="hair">
        <color rgb="FF787878"/>
      </bottom>
      <diagonal/>
    </border>
    <border>
      <left/>
      <right style="thin">
        <color indexed="64"/>
      </right>
      <top style="thin">
        <color indexed="64"/>
      </top>
      <bottom style="hair">
        <color rgb="FF787878"/>
      </bottom>
      <diagonal/>
    </border>
    <border>
      <left style="thin">
        <color indexed="64"/>
      </left>
      <right/>
      <top style="hair">
        <color rgb="FF787878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rgb="FF4C4C4C"/>
      </top>
      <bottom style="thin">
        <color rgb="FF4C4C4C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theme="1"/>
      </right>
      <top style="double">
        <color indexed="64"/>
      </top>
      <bottom style="medium">
        <color indexed="64"/>
      </bottom>
      <diagonal/>
    </border>
    <border>
      <left style="thin">
        <color theme="1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rgb="FF787878"/>
      </left>
      <right/>
      <top style="double">
        <color rgb="FF787878"/>
      </top>
      <bottom style="hair">
        <color auto="1"/>
      </bottom>
      <diagonal/>
    </border>
    <border>
      <left style="medium">
        <color rgb="FFFF0000"/>
      </left>
      <right style="thin">
        <color rgb="FF787878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thin">
        <color rgb="FF787878"/>
      </right>
      <top style="thin">
        <color rgb="FF787878"/>
      </top>
      <bottom style="hair">
        <color auto="1"/>
      </bottom>
      <diagonal/>
    </border>
    <border>
      <left style="thin">
        <color indexed="64"/>
      </left>
      <right style="thin">
        <color rgb="FF787878"/>
      </right>
      <top/>
      <bottom/>
      <diagonal/>
    </border>
    <border>
      <left/>
      <right/>
      <top style="dotted">
        <color rgb="FF787878"/>
      </top>
      <bottom style="medium">
        <color rgb="FFFF0000"/>
      </bottom>
      <diagonal/>
    </border>
    <border>
      <left/>
      <right style="thin">
        <color rgb="FF787878"/>
      </right>
      <top style="double">
        <color rgb="FF787878"/>
      </top>
      <bottom style="hair">
        <color auto="1"/>
      </bottom>
      <diagonal/>
    </border>
    <border>
      <left/>
      <right/>
      <top style="thin">
        <color indexed="64"/>
      </top>
      <bottom style="hair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dotted">
        <color rgb="FF787878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rgb="FFFF0000"/>
      </left>
      <right/>
      <top style="thin">
        <color auto="1"/>
      </top>
      <bottom style="thin">
        <color rgb="FF787878"/>
      </bottom>
      <diagonal/>
    </border>
    <border>
      <left/>
      <right/>
      <top style="thin">
        <color auto="1"/>
      </top>
      <bottom style="thin">
        <color rgb="FF787878"/>
      </bottom>
      <diagonal/>
    </border>
    <border>
      <left/>
      <right style="thin">
        <color auto="1"/>
      </right>
      <top style="thin">
        <color auto="1"/>
      </top>
      <bottom style="thin">
        <color rgb="FF787878"/>
      </bottom>
      <diagonal/>
    </border>
    <border>
      <left/>
      <right style="medium">
        <color rgb="FF4C4C4C"/>
      </right>
      <top style="medium">
        <color rgb="FF000000"/>
      </top>
      <bottom/>
      <diagonal/>
    </border>
    <border>
      <left style="medium">
        <color rgb="FF4C4C4C"/>
      </left>
      <right/>
      <top style="medium">
        <color rgb="FF000000"/>
      </top>
      <bottom/>
      <diagonal/>
    </border>
    <border>
      <left style="thin">
        <color theme="0" tint="-0.499984740745262"/>
      </left>
      <right/>
      <top style="medium">
        <color rgb="FF000000"/>
      </top>
      <bottom style="thin">
        <color theme="0" tint="-0.499984740745262"/>
      </bottom>
      <diagonal/>
    </border>
    <border>
      <left/>
      <right/>
      <top style="medium">
        <color rgb="FF000000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rgb="FF000000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rgb="FF00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rgb="FF000000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rgb="FFFF00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FF0000"/>
      </left>
      <right/>
      <top style="hair">
        <color auto="1"/>
      </top>
      <bottom style="thin">
        <color rgb="FF787878"/>
      </bottom>
      <diagonal/>
    </border>
    <border>
      <left style="medium">
        <color rgb="FFFF0000"/>
      </left>
      <right/>
      <top style="thin">
        <color rgb="FF787878"/>
      </top>
      <bottom style="hair">
        <color auto="1"/>
      </bottom>
      <diagonal/>
    </border>
    <border>
      <left/>
      <right/>
      <top style="thin">
        <color rgb="FF787878"/>
      </top>
      <bottom style="hair">
        <color auto="1"/>
      </bottom>
      <diagonal/>
    </border>
    <border>
      <left/>
      <right style="thin">
        <color rgb="FF000000"/>
      </right>
      <top/>
      <bottom style="thin">
        <color rgb="FF4C4C4C"/>
      </bottom>
      <diagonal/>
    </border>
    <border>
      <left style="thin">
        <color rgb="FF000000"/>
      </left>
      <right/>
      <top style="thin">
        <color indexed="64"/>
      </top>
      <bottom style="thin">
        <color rgb="FF4C4C4C"/>
      </bottom>
      <diagonal/>
    </border>
    <border>
      <left/>
      <right/>
      <top style="thin">
        <color indexed="64"/>
      </top>
      <bottom style="thin">
        <color rgb="FF4C4C4C"/>
      </bottom>
      <diagonal/>
    </border>
    <border>
      <left/>
      <right style="thin">
        <color rgb="FF000000"/>
      </right>
      <top style="thin">
        <color indexed="64"/>
      </top>
      <bottom style="thin">
        <color rgb="FF4C4C4C"/>
      </bottom>
      <diagonal/>
    </border>
    <border>
      <left/>
      <right style="thin">
        <color indexed="64"/>
      </right>
      <top style="thin">
        <color indexed="64"/>
      </top>
      <bottom style="thin">
        <color rgb="FF4C4C4C"/>
      </bottom>
      <diagonal/>
    </border>
    <border>
      <left style="thin">
        <color indexed="64"/>
      </left>
      <right/>
      <top style="thin">
        <color indexed="64"/>
      </top>
      <bottom style="thin">
        <color rgb="FF4C4C4C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medium">
        <color rgb="FFFF0000"/>
      </left>
      <right style="thin">
        <color theme="1" tint="0.499984740745262"/>
      </right>
      <top style="medium">
        <color rgb="FFFF0000"/>
      </top>
      <bottom style="medium">
        <color rgb="FFFF0000"/>
      </bottom>
      <diagonal/>
    </border>
    <border>
      <left style="thin">
        <color theme="1" tint="0.499984740745262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787878"/>
      </top>
      <bottom style="medium">
        <color rgb="FFFF0000"/>
      </bottom>
      <diagonal/>
    </border>
    <border>
      <left/>
      <right style="thin">
        <color theme="1" tint="0.499984740745262"/>
      </right>
      <top style="medium">
        <color rgb="FFFF0000"/>
      </top>
      <bottom style="hair">
        <color indexed="64"/>
      </bottom>
      <diagonal/>
    </border>
    <border>
      <left/>
      <right style="hair">
        <color indexed="64"/>
      </right>
      <top style="medium">
        <color rgb="FFFF0000"/>
      </top>
      <bottom style="medium">
        <color rgb="FFFF0000"/>
      </bottom>
      <diagonal/>
    </border>
    <border>
      <left style="hair">
        <color indexed="64"/>
      </left>
      <right style="hair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rgb="FF787878"/>
      </left>
      <right style="thin">
        <color rgb="FF787878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thin">
        <color rgb="FF787878"/>
      </bottom>
      <diagonal/>
    </border>
    <border>
      <left style="medium">
        <color rgb="FFFF0000"/>
      </left>
      <right style="medium">
        <color rgb="FFFF0000"/>
      </right>
      <top style="thin">
        <color theme="0" tint="-0.499984740745262"/>
      </top>
      <bottom/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theme="1" tint="0.499984740745262"/>
      </top>
      <bottom/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hair">
        <color rgb="FF787878"/>
      </bottom>
      <diagonal/>
    </border>
    <border>
      <left/>
      <right style="thin">
        <color rgb="FF787878"/>
      </right>
      <top style="thin">
        <color indexed="64"/>
      </top>
      <bottom style="hair">
        <color rgb="FF787878"/>
      </bottom>
      <diagonal/>
    </border>
    <border>
      <left/>
      <right style="thin">
        <color theme="1" tint="0.499984740745262"/>
      </right>
      <top style="hair">
        <color indexed="64"/>
      </top>
      <bottom style="medium">
        <color rgb="FFFF0000"/>
      </bottom>
      <diagonal/>
    </border>
    <border>
      <left style="thin">
        <color theme="1" tint="0.499984740745262"/>
      </left>
      <right/>
      <top style="medium">
        <color rgb="FFFF0000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medium">
        <color rgb="FFFF0000"/>
      </bottom>
      <diagonal/>
    </border>
    <border>
      <left/>
      <right style="thin">
        <color theme="1" tint="0.499984740745262"/>
      </right>
      <top style="thin">
        <color indexed="64"/>
      </top>
      <bottom style="hair">
        <color rgb="FF787878"/>
      </bottom>
      <diagonal/>
    </border>
    <border>
      <left/>
      <right style="thin">
        <color theme="1" tint="0.499984740745262"/>
      </right>
      <top style="hair">
        <color rgb="FF787878"/>
      </top>
      <bottom style="medium">
        <color rgb="FFFF00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rgb="FF787878"/>
      </left>
      <right style="thin">
        <color rgb="FF000000"/>
      </right>
      <top style="thin">
        <color rgb="FF787878"/>
      </top>
      <bottom style="thin">
        <color rgb="FF4C4C4C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rgb="FF000000"/>
      </left>
      <right/>
      <top style="thin">
        <color theme="1" tint="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medium">
        <color rgb="FFFF0000"/>
      </left>
      <right style="thin">
        <color rgb="FF787878"/>
      </right>
      <top style="thin">
        <color theme="0" tint="-0.499984740745262"/>
      </top>
      <bottom style="hair">
        <color auto="1"/>
      </bottom>
      <diagonal/>
    </border>
    <border>
      <left style="thin">
        <color theme="0" tint="-0.499984740745262"/>
      </left>
      <right/>
      <top style="medium">
        <color rgb="FFFF0000"/>
      </top>
      <bottom style="hair">
        <color indexed="64"/>
      </bottom>
      <diagonal/>
    </border>
    <border>
      <left/>
      <right style="thin">
        <color theme="0" tint="-0.499984740745262"/>
      </right>
      <top style="medium">
        <color rgb="FFFF0000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medium">
        <color rgb="FFFF0000"/>
      </bottom>
      <diagonal/>
    </border>
    <border>
      <left/>
      <right style="thin">
        <color theme="0" tint="-0.499984740745262"/>
      </right>
      <top style="hair">
        <color indexed="64"/>
      </top>
      <bottom style="medium">
        <color rgb="FFFF0000"/>
      </bottom>
      <diagonal/>
    </border>
    <border>
      <left style="thin">
        <color rgb="FF787878"/>
      </left>
      <right/>
      <top style="hair">
        <color rgb="FF787878"/>
      </top>
      <bottom style="medium">
        <color rgb="FFFF0000"/>
      </bottom>
      <diagonal/>
    </border>
    <border>
      <left/>
      <right style="thin">
        <color theme="0" tint="-0.499984740745262"/>
      </right>
      <top style="hair">
        <color auto="1"/>
      </top>
      <bottom style="thin">
        <color rgb="FF787878"/>
      </bottom>
      <diagonal/>
    </border>
    <border>
      <left/>
      <right style="thin">
        <color theme="0" tint="-0.499984740745262"/>
      </right>
      <top style="thin">
        <color rgb="FF787878"/>
      </top>
      <bottom style="hair">
        <color auto="1"/>
      </bottom>
      <diagonal/>
    </border>
    <border>
      <left style="thin">
        <color theme="0" tint="-0.499984740745262"/>
      </left>
      <right/>
      <top style="hair">
        <color auto="1"/>
      </top>
      <bottom style="thin">
        <color rgb="FF787878"/>
      </bottom>
      <diagonal/>
    </border>
    <border>
      <left style="thin">
        <color theme="0" tint="-0.499984740745262"/>
      </left>
      <right/>
      <top style="thin">
        <color rgb="FF787878"/>
      </top>
      <bottom style="hair">
        <color auto="1"/>
      </bottom>
      <diagonal/>
    </border>
    <border>
      <left/>
      <right style="thin">
        <color theme="1" tint="0.499984740745262"/>
      </right>
      <top style="hair">
        <color auto="1"/>
      </top>
      <bottom/>
      <diagonal/>
    </border>
    <border>
      <left style="thin">
        <color theme="1" tint="0.499984740745262"/>
      </left>
      <right/>
      <top style="hair">
        <color indexed="64"/>
      </top>
      <bottom/>
      <diagonal/>
    </border>
    <border>
      <left/>
      <right style="medium">
        <color rgb="FFFF0000"/>
      </right>
      <top style="hair">
        <color auto="1"/>
      </top>
      <bottom/>
      <diagonal/>
    </border>
    <border>
      <left/>
      <right style="thin">
        <color theme="1" tint="0.499984740745262"/>
      </right>
      <top/>
      <bottom style="hair">
        <color auto="1"/>
      </bottom>
      <diagonal/>
    </border>
    <border>
      <left style="thin">
        <color theme="1" tint="0.499984740745262"/>
      </left>
      <right/>
      <top/>
      <bottom style="hair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auto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auto="1"/>
      </bottom>
      <diagonal/>
    </border>
    <border>
      <left/>
      <right/>
      <top style="thin">
        <color theme="0" tint="-0.499984740745262"/>
      </top>
      <bottom style="hair">
        <color auto="1"/>
      </bottom>
      <diagonal/>
    </border>
    <border>
      <left/>
      <right style="thin">
        <color theme="1" tint="0.499984740745262"/>
      </right>
      <top style="thin">
        <color theme="0" tint="-0.499984740745262"/>
      </top>
      <bottom style="hair">
        <color auto="1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hair">
        <color auto="1"/>
      </bottom>
      <diagonal/>
    </border>
    <border>
      <left/>
      <right style="medium">
        <color rgb="FFFF0000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auto="1"/>
      </top>
      <bottom style="thin">
        <color theme="0" tint="-0.499984740745262"/>
      </bottom>
      <diagonal/>
    </border>
    <border>
      <left/>
      <right/>
      <top style="hair">
        <color indexed="64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hair">
        <color auto="1"/>
      </top>
      <bottom style="thin">
        <color theme="0" tint="-0.499984740745262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theme="0" tint="-0.499984740745262"/>
      </bottom>
      <diagonal/>
    </border>
    <border>
      <left/>
      <right style="medium">
        <color rgb="FFFF0000"/>
      </right>
      <top style="hair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rgb="FFFF00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 style="medium">
        <color rgb="FFFF0000"/>
      </bottom>
      <diagonal/>
    </border>
    <border>
      <left style="thin">
        <color theme="0" tint="-0.499984740745262"/>
      </left>
      <right/>
      <top style="medium">
        <color rgb="FFFF0000"/>
      </top>
      <bottom style="medium">
        <color rgb="FFFF0000"/>
      </bottom>
      <diagonal/>
    </border>
    <border>
      <left/>
      <right style="thin">
        <color theme="0" tint="-0.499984740745262"/>
      </right>
      <top style="medium">
        <color rgb="FFFF0000"/>
      </top>
      <bottom style="medium">
        <color rgb="FFFF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rgb="FFFF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rgb="FFFF0000"/>
      </bottom>
      <diagonal/>
    </border>
    <border>
      <left style="thin">
        <color theme="0" tint="-0.499984740745262"/>
      </left>
      <right/>
      <top/>
      <bottom style="medium">
        <color rgb="FFFF0000"/>
      </bottom>
      <diagonal/>
    </border>
    <border>
      <left/>
      <right style="thin">
        <color theme="0" tint="-0.499984740745262"/>
      </right>
      <top/>
      <bottom style="medium">
        <color rgb="FFFF0000"/>
      </bottom>
      <diagonal/>
    </border>
    <border>
      <left/>
      <right style="medium">
        <color auto="1"/>
      </right>
      <top style="double">
        <color rgb="FF787878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rgb="FFFF0000"/>
      </bottom>
      <diagonal/>
    </border>
    <border>
      <left style="thin">
        <color rgb="FF787878"/>
      </left>
      <right/>
      <top style="medium">
        <color rgb="FFFF0000"/>
      </top>
      <bottom style="hair">
        <color indexed="64"/>
      </bottom>
      <diagonal/>
    </border>
    <border>
      <left/>
      <right style="medium">
        <color rgb="FFFF0000"/>
      </right>
      <top style="hair">
        <color auto="1"/>
      </top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 style="hair">
        <color auto="1"/>
      </bottom>
      <diagonal/>
    </border>
    <border>
      <left/>
      <right style="medium">
        <color rgb="FFFF0000"/>
      </right>
      <top style="thin">
        <color rgb="FF787878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double">
        <color rgb="FF787878"/>
      </bottom>
      <diagonal/>
    </border>
    <border>
      <left/>
      <right style="thin">
        <color rgb="FF787878"/>
      </right>
      <top style="medium">
        <color rgb="FFFF0000"/>
      </top>
      <bottom style="hair">
        <color auto="1"/>
      </bottom>
      <diagonal/>
    </border>
    <border>
      <left/>
      <right style="thin">
        <color rgb="FF787878"/>
      </right>
      <top style="thin">
        <color rgb="FF787878"/>
      </top>
      <bottom style="hair">
        <color auto="1"/>
      </bottom>
      <diagonal/>
    </border>
    <border>
      <left style="medium">
        <color rgb="FFFF0000"/>
      </left>
      <right/>
      <top style="medium">
        <color rgb="FFFF0000"/>
      </top>
      <bottom style="hair">
        <color theme="1"/>
      </bottom>
      <diagonal/>
    </border>
    <border>
      <left/>
      <right/>
      <top style="medium">
        <color rgb="FFFF0000"/>
      </top>
      <bottom style="hair">
        <color theme="1"/>
      </bottom>
      <diagonal/>
    </border>
    <border>
      <left/>
      <right style="hair">
        <color indexed="64"/>
      </right>
      <top style="medium">
        <color rgb="FFFF0000"/>
      </top>
      <bottom style="hair">
        <color theme="1"/>
      </bottom>
      <diagonal/>
    </border>
    <border>
      <left style="medium">
        <color rgb="FFFF0000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indexed="64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/>
      <top style="hair">
        <color theme="1"/>
      </top>
      <bottom style="medium">
        <color rgb="FFFF0000"/>
      </bottom>
      <diagonal/>
    </border>
    <border>
      <left/>
      <right/>
      <top style="hair">
        <color theme="1"/>
      </top>
      <bottom style="medium">
        <color rgb="FFFF0000"/>
      </bottom>
      <diagonal/>
    </border>
    <border>
      <left/>
      <right style="hair">
        <color indexed="64"/>
      </right>
      <top style="hair">
        <color theme="1"/>
      </top>
      <bottom style="medium">
        <color rgb="FFFF000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rgb="FFFF0000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rgb="FFFF0000"/>
      </bottom>
      <diagonal/>
    </border>
    <border>
      <left style="thin">
        <color theme="1" tint="0.499984740745262"/>
      </left>
      <right/>
      <top style="thin">
        <color rgb="FF787878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rgb="FF787878"/>
      </top>
      <bottom style="thin">
        <color theme="1" tint="0.499984740745262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60" fillId="7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180" fontId="44" fillId="10" borderId="131" applyFont="0" applyFill="0" applyBorder="0" applyProtection="0">
      <alignment horizontal="right" vertical="center" shrinkToFit="1"/>
    </xf>
    <xf numFmtId="41" fontId="4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59" fillId="0" borderId="217" applyNumberFormat="0" applyFont="0" applyFill="0" applyAlignment="0" applyProtection="0">
      <alignment vertical="center"/>
    </xf>
    <xf numFmtId="0" fontId="60" fillId="0" borderId="0">
      <alignment vertical="center"/>
    </xf>
    <xf numFmtId="0" fontId="58" fillId="0" borderId="0">
      <alignment vertical="center"/>
    </xf>
    <xf numFmtId="0" fontId="60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center"/>
    </xf>
  </cellStyleXfs>
  <cellXfs count="1819">
    <xf numFmtId="0" fontId="0" fillId="0" borderId="0" xfId="0">
      <alignment vertical="center"/>
    </xf>
    <xf numFmtId="0" fontId="36" fillId="0" borderId="0" xfId="0" applyFont="1">
      <alignment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4" fillId="0" borderId="0" xfId="0" applyFont="1" applyAlignment="1" applyProtection="1">
      <alignment horizontal="right" wrapText="1"/>
      <protection locked="0"/>
    </xf>
    <xf numFmtId="0" fontId="0" fillId="0" borderId="0" xfId="0" applyProtection="1">
      <alignment vertical="center"/>
      <protection locked="0"/>
    </xf>
    <xf numFmtId="0" fontId="3" fillId="0" borderId="38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77" fontId="48" fillId="0" borderId="0" xfId="0" applyNumberFormat="1" applyFont="1" applyAlignment="1" applyProtection="1">
      <alignment horizontal="center" vertical="center" wrapText="1"/>
      <protection locked="0"/>
    </xf>
    <xf numFmtId="0" fontId="48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41" fontId="9" fillId="4" borderId="0" xfId="1" applyFont="1" applyFill="1" applyBorder="1" applyAlignment="1" applyProtection="1">
      <alignment horizontal="right" vertical="center" wrapText="1"/>
      <protection locked="0"/>
    </xf>
    <xf numFmtId="41" fontId="9" fillId="0" borderId="0" xfId="1" applyFont="1" applyBorder="1" applyAlignment="1" applyProtection="1">
      <alignment horizontal="righ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right" wrapText="1"/>
      <protection locked="0"/>
    </xf>
    <xf numFmtId="0" fontId="2" fillId="0" borderId="64" xfId="0" applyFont="1" applyBorder="1" applyAlignment="1" applyProtection="1">
      <alignment horizontal="center" vertical="center" wrapText="1"/>
      <protection locked="0"/>
    </xf>
    <xf numFmtId="0" fontId="2" fillId="0" borderId="81" xfId="0" applyFont="1" applyBorder="1" applyAlignment="1" applyProtection="1">
      <alignment horizontal="center" vertical="center" wrapText="1"/>
      <protection locked="0"/>
    </xf>
    <xf numFmtId="0" fontId="2" fillId="0" borderId="46" xfId="0" applyFont="1" applyBorder="1" applyAlignment="1" applyProtection="1">
      <alignment horizontal="center" vertical="center" wrapText="1"/>
      <protection locked="0"/>
    </xf>
    <xf numFmtId="0" fontId="9" fillId="0" borderId="66" xfId="0" applyFont="1" applyBorder="1" applyAlignment="1" applyProtection="1">
      <alignment horizontal="center" vertical="center" wrapText="1"/>
      <protection locked="0"/>
    </xf>
    <xf numFmtId="41" fontId="2" fillId="5" borderId="71" xfId="1" applyFont="1" applyFill="1" applyBorder="1" applyAlignment="1" applyProtection="1">
      <alignment horizontal="justify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41" fontId="0" fillId="0" borderId="0" xfId="0" applyNumberFormat="1" applyProtection="1">
      <alignment vertical="center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74" xfId="0" applyFont="1" applyBorder="1" applyAlignment="1" applyProtection="1">
      <alignment horizontal="center" vertical="center" wrapText="1"/>
      <protection locked="0"/>
    </xf>
    <xf numFmtId="0" fontId="2" fillId="0" borderId="66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1" fontId="2" fillId="6" borderId="189" xfId="1" applyFont="1" applyFill="1" applyBorder="1" applyAlignment="1" applyProtection="1">
      <alignment horizontal="justify" vertical="center" wrapText="1"/>
      <protection locked="0"/>
    </xf>
    <xf numFmtId="41" fontId="2" fillId="6" borderId="190" xfId="1" applyFont="1" applyFill="1" applyBorder="1" applyAlignment="1" applyProtection="1">
      <alignment horizontal="justify" vertical="center" wrapText="1"/>
      <protection locked="0"/>
    </xf>
    <xf numFmtId="41" fontId="2" fillId="6" borderId="191" xfId="1" applyFont="1" applyFill="1" applyBorder="1" applyAlignment="1" applyProtection="1">
      <alignment horizontal="justify" vertical="center" wrapText="1"/>
      <protection locked="0"/>
    </xf>
    <xf numFmtId="41" fontId="2" fillId="5" borderId="20" xfId="1" applyFont="1" applyFill="1" applyBorder="1" applyAlignment="1" applyProtection="1">
      <alignment horizontal="justify" vertical="center" wrapText="1"/>
    </xf>
    <xf numFmtId="41" fontId="2" fillId="6" borderId="192" xfId="1" applyFont="1" applyFill="1" applyBorder="1" applyAlignment="1" applyProtection="1">
      <alignment horizontal="justify" vertical="center" wrapText="1"/>
      <protection locked="0"/>
    </xf>
    <xf numFmtId="41" fontId="2" fillId="6" borderId="193" xfId="1" applyFont="1" applyFill="1" applyBorder="1" applyAlignment="1" applyProtection="1">
      <alignment horizontal="justify" vertical="center" wrapText="1"/>
      <protection locked="0"/>
    </xf>
    <xf numFmtId="41" fontId="2" fillId="6" borderId="194" xfId="1" applyFont="1" applyFill="1" applyBorder="1" applyAlignment="1" applyProtection="1">
      <alignment horizontal="justify" vertical="center" wrapText="1"/>
      <protection locked="0"/>
    </xf>
    <xf numFmtId="41" fontId="2" fillId="6" borderId="195" xfId="1" applyFont="1" applyFill="1" applyBorder="1" applyAlignment="1" applyProtection="1">
      <alignment horizontal="justify" vertical="center" wrapText="1"/>
      <protection locked="0"/>
    </xf>
    <xf numFmtId="41" fontId="2" fillId="6" borderId="196" xfId="1" applyFont="1" applyFill="1" applyBorder="1" applyAlignment="1" applyProtection="1">
      <alignment horizontal="justify" vertical="center" wrapText="1"/>
      <protection locked="0"/>
    </xf>
    <xf numFmtId="41" fontId="2" fillId="6" borderId="188" xfId="1" applyFont="1" applyFill="1" applyBorder="1" applyAlignment="1" applyProtection="1">
      <alignment horizontal="justify" vertical="center" wrapText="1"/>
      <protection locked="0"/>
    </xf>
    <xf numFmtId="41" fontId="2" fillId="5" borderId="0" xfId="1" applyFont="1" applyFill="1" applyBorder="1" applyAlignment="1" applyProtection="1">
      <alignment horizontal="justify" vertical="center" wrapText="1"/>
    </xf>
    <xf numFmtId="41" fontId="2" fillId="6" borderId="197" xfId="1" applyFont="1" applyFill="1" applyBorder="1" applyAlignment="1" applyProtection="1">
      <alignment horizontal="justify" vertical="center" wrapText="1"/>
      <protection locked="0"/>
    </xf>
    <xf numFmtId="0" fontId="9" fillId="0" borderId="97" xfId="0" applyFont="1" applyBorder="1" applyAlignment="1" applyProtection="1">
      <alignment horizontal="center" vertical="center" wrapText="1"/>
      <protection locked="0"/>
    </xf>
    <xf numFmtId="0" fontId="2" fillId="6" borderId="219" xfId="0" applyFont="1" applyFill="1" applyBorder="1" applyAlignment="1">
      <alignment horizontal="center" vertical="center" wrapText="1"/>
    </xf>
    <xf numFmtId="0" fontId="2" fillId="6" borderId="220" xfId="0" applyFont="1" applyFill="1" applyBorder="1" applyAlignment="1">
      <alignment horizontal="center" vertical="center" wrapText="1"/>
    </xf>
    <xf numFmtId="0" fontId="2" fillId="6" borderId="221" xfId="0" applyFont="1" applyFill="1" applyBorder="1" applyAlignment="1">
      <alignment horizontal="center" vertical="center" wrapText="1"/>
    </xf>
    <xf numFmtId="0" fontId="2" fillId="6" borderId="219" xfId="0" applyFont="1" applyFill="1" applyBorder="1" applyAlignment="1">
      <alignment horizontal="center" vertical="center" shrinkToFit="1"/>
    </xf>
    <xf numFmtId="0" fontId="2" fillId="6" borderId="220" xfId="0" applyFont="1" applyFill="1" applyBorder="1" applyAlignment="1">
      <alignment horizontal="center" vertical="center" shrinkToFit="1"/>
    </xf>
    <xf numFmtId="0" fontId="2" fillId="6" borderId="221" xfId="0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15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2" fillId="6" borderId="276" xfId="0" applyFont="1" applyFill="1" applyBorder="1" applyAlignment="1">
      <alignment horizontal="center" vertical="center" shrinkToFit="1"/>
    </xf>
    <xf numFmtId="0" fontId="2" fillId="6" borderId="277" xfId="0" applyFont="1" applyFill="1" applyBorder="1" applyAlignment="1">
      <alignment horizontal="center" vertical="center" shrinkToFit="1"/>
    </xf>
    <xf numFmtId="0" fontId="2" fillId="6" borderId="278" xfId="0" applyFont="1" applyFill="1" applyBorder="1" applyAlignment="1">
      <alignment horizontal="center" vertical="center" shrinkToFit="1"/>
    </xf>
    <xf numFmtId="41" fontId="64" fillId="6" borderId="150" xfId="1" applyFont="1" applyFill="1" applyBorder="1" applyAlignment="1">
      <alignment vertical="center"/>
    </xf>
    <xf numFmtId="177" fontId="64" fillId="6" borderId="150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177" fontId="64" fillId="6" borderId="229" xfId="0" applyNumberFormat="1" applyFont="1" applyFill="1" applyBorder="1" applyAlignment="1">
      <alignment horizontal="center" vertical="center"/>
    </xf>
    <xf numFmtId="41" fontId="64" fillId="6" borderId="229" xfId="1" applyFont="1" applyFill="1" applyBorder="1" applyAlignment="1">
      <alignment vertical="center"/>
    </xf>
    <xf numFmtId="177" fontId="64" fillId="6" borderId="232" xfId="0" applyNumberFormat="1" applyFont="1" applyFill="1" applyBorder="1" applyAlignment="1">
      <alignment horizontal="center" vertical="center"/>
    </xf>
    <xf numFmtId="41" fontId="64" fillId="6" borderId="232" xfId="1" applyFont="1" applyFill="1" applyBorder="1" applyAlignment="1">
      <alignment vertical="center"/>
    </xf>
    <xf numFmtId="176" fontId="64" fillId="6" borderId="229" xfId="0" quotePrefix="1" applyNumberFormat="1" applyFont="1" applyFill="1" applyBorder="1" applyAlignment="1">
      <alignment horizontal="center" vertical="center"/>
    </xf>
    <xf numFmtId="176" fontId="64" fillId="6" borderId="150" xfId="0" quotePrefix="1" applyNumberFormat="1" applyFont="1" applyFill="1" applyBorder="1" applyAlignment="1">
      <alignment horizontal="center" vertical="center"/>
    </xf>
    <xf numFmtId="176" fontId="64" fillId="6" borderId="232" xfId="0" quotePrefix="1" applyNumberFormat="1" applyFont="1" applyFill="1" applyBorder="1" applyAlignment="1">
      <alignment horizontal="center" vertical="center"/>
    </xf>
    <xf numFmtId="41" fontId="64" fillId="5" borderId="152" xfId="1" applyFont="1" applyFill="1" applyBorder="1" applyAlignment="1">
      <alignment vertical="center"/>
    </xf>
    <xf numFmtId="0" fontId="40" fillId="0" borderId="0" xfId="2">
      <alignment vertical="center"/>
    </xf>
    <xf numFmtId="0" fontId="51" fillId="0" borderId="0" xfId="2" applyFont="1">
      <alignment vertical="center"/>
    </xf>
    <xf numFmtId="0" fontId="45" fillId="0" borderId="0" xfId="2" applyFont="1" applyAlignment="1">
      <alignment horizontal="right" vertical="center"/>
    </xf>
    <xf numFmtId="0" fontId="51" fillId="0" borderId="132" xfId="2" applyFont="1" applyBorder="1">
      <alignment vertical="center"/>
    </xf>
    <xf numFmtId="0" fontId="62" fillId="0" borderId="133" xfId="2" applyFont="1" applyBorder="1">
      <alignment vertical="center"/>
    </xf>
    <xf numFmtId="0" fontId="51" fillId="0" borderId="134" xfId="2" applyFont="1" applyBorder="1" applyAlignment="1">
      <alignment horizontal="right" vertical="center"/>
    </xf>
    <xf numFmtId="0" fontId="45" fillId="0" borderId="0" xfId="2" applyFont="1">
      <alignment vertical="center"/>
    </xf>
    <xf numFmtId="0" fontId="62" fillId="0" borderId="0" xfId="9" applyFont="1" applyFill="1" applyBorder="1" applyAlignment="1">
      <alignment vertical="center"/>
    </xf>
    <xf numFmtId="0" fontId="63" fillId="0" borderId="0" xfId="2" applyFont="1">
      <alignment vertical="center"/>
    </xf>
    <xf numFmtId="0" fontId="51" fillId="0" borderId="0" xfId="2" applyFont="1" applyAlignment="1">
      <alignment vertical="center" wrapText="1"/>
    </xf>
    <xf numFmtId="43" fontId="0" fillId="0" borderId="0" xfId="0" applyNumberFormat="1" applyProtection="1">
      <alignment vertical="center"/>
      <protection locked="0"/>
    </xf>
    <xf numFmtId="0" fontId="64" fillId="0" borderId="0" xfId="0" applyFont="1">
      <alignment vertical="center"/>
    </xf>
    <xf numFmtId="41" fontId="0" fillId="0" borderId="0" xfId="0" applyNumberFormat="1">
      <alignment vertical="center"/>
    </xf>
    <xf numFmtId="41" fontId="2" fillId="6" borderId="286" xfId="1" applyFont="1" applyFill="1" applyBorder="1" applyAlignment="1" applyProtection="1">
      <alignment horizontal="justify" vertical="center" wrapText="1"/>
      <protection locked="0"/>
    </xf>
    <xf numFmtId="41" fontId="2" fillId="5" borderId="82" xfId="0" applyNumberFormat="1" applyFont="1" applyFill="1" applyBorder="1" applyAlignment="1">
      <alignment horizontal="justify" vertical="center" wrapText="1"/>
    </xf>
    <xf numFmtId="41" fontId="2" fillId="5" borderId="83" xfId="0" applyNumberFormat="1" applyFont="1" applyFill="1" applyBorder="1" applyAlignment="1">
      <alignment horizontal="justify" vertical="center" wrapText="1"/>
    </xf>
    <xf numFmtId="41" fontId="2" fillId="5" borderId="96" xfId="0" applyNumberFormat="1" applyFont="1" applyFill="1" applyBorder="1" applyAlignment="1">
      <alignment horizontal="justify" vertical="center" wrapText="1"/>
    </xf>
    <xf numFmtId="41" fontId="2" fillId="5" borderId="84" xfId="0" applyNumberFormat="1" applyFont="1" applyFill="1" applyBorder="1" applyAlignment="1">
      <alignment horizontal="justify" vertical="center" wrapText="1"/>
    </xf>
    <xf numFmtId="178" fontId="64" fillId="6" borderId="229" xfId="1" applyNumberFormat="1" applyFont="1" applyFill="1" applyBorder="1" applyAlignment="1">
      <alignment horizontal="center" vertical="center"/>
    </xf>
    <xf numFmtId="178" fontId="64" fillId="6" borderId="150" xfId="1" applyNumberFormat="1" applyFont="1" applyFill="1" applyBorder="1" applyAlignment="1">
      <alignment horizontal="center" vertical="center"/>
    </xf>
    <xf numFmtId="178" fontId="64" fillId="6" borderId="232" xfId="1" applyNumberFormat="1" applyFont="1" applyFill="1" applyBorder="1" applyAlignment="1">
      <alignment horizontal="center" vertical="center"/>
    </xf>
    <xf numFmtId="31" fontId="39" fillId="0" borderId="0" xfId="0" applyNumberFormat="1" applyFont="1">
      <alignment vertical="center"/>
    </xf>
    <xf numFmtId="0" fontId="64" fillId="0" borderId="132" xfId="0" applyFont="1" applyBorder="1" applyAlignment="1">
      <alignment horizontal="left" vertical="center"/>
    </xf>
    <xf numFmtId="0" fontId="64" fillId="0" borderId="135" xfId="0" applyFont="1" applyBorder="1" applyAlignment="1">
      <alignment horizontal="left" vertical="center"/>
    </xf>
    <xf numFmtId="0" fontId="68" fillId="5" borderId="135" xfId="0" applyFont="1" applyFill="1" applyBorder="1">
      <alignment vertical="center"/>
    </xf>
    <xf numFmtId="0" fontId="68" fillId="5" borderId="136" xfId="0" applyFont="1" applyFill="1" applyBorder="1">
      <alignment vertical="center"/>
    </xf>
    <xf numFmtId="0" fontId="64" fillId="5" borderId="137" xfId="0" applyFont="1" applyFill="1" applyBorder="1" applyAlignment="1">
      <alignment horizontal="center" vertical="center"/>
    </xf>
    <xf numFmtId="0" fontId="2" fillId="6" borderId="209" xfId="0" applyFont="1" applyFill="1" applyBorder="1" applyAlignment="1">
      <alignment vertical="center" wrapText="1"/>
    </xf>
    <xf numFmtId="0" fontId="2" fillId="0" borderId="213" xfId="0" applyFont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2" fillId="6" borderId="213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10" fontId="2" fillId="6" borderId="228" xfId="0" applyNumberFormat="1" applyFont="1" applyFill="1" applyBorder="1" applyAlignment="1">
      <alignment horizontal="right" vertical="center" wrapText="1"/>
    </xf>
    <xf numFmtId="10" fontId="2" fillId="6" borderId="13" xfId="0" applyNumberFormat="1" applyFont="1" applyFill="1" applyBorder="1" applyAlignment="1">
      <alignment horizontal="right" vertical="center" wrapText="1"/>
    </xf>
    <xf numFmtId="10" fontId="2" fillId="6" borderId="187" xfId="0" applyNumberFormat="1" applyFont="1" applyFill="1" applyBorder="1" applyAlignment="1">
      <alignment horizontal="right" vertical="center" wrapText="1"/>
    </xf>
    <xf numFmtId="0" fontId="2" fillId="0" borderId="319" xfId="0" applyFont="1" applyBorder="1" applyAlignment="1">
      <alignment horizontal="justify" vertical="center" wrapText="1"/>
    </xf>
    <xf numFmtId="0" fontId="2" fillId="0" borderId="42" xfId="0" applyFont="1" applyBorder="1" applyAlignment="1">
      <alignment horizontal="justify" vertical="center" wrapText="1"/>
    </xf>
    <xf numFmtId="0" fontId="10" fillId="0" borderId="74" xfId="0" applyFont="1" applyBorder="1" applyAlignment="1" applyProtection="1">
      <alignment horizontal="center" vertical="center" wrapText="1"/>
      <protection locked="0"/>
    </xf>
    <xf numFmtId="0" fontId="10" fillId="4" borderId="166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>
      <alignment vertical="center" wrapText="1"/>
    </xf>
    <xf numFmtId="0" fontId="0" fillId="0" borderId="350" xfId="0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185" fontId="64" fillId="6" borderId="229" xfId="0" applyNumberFormat="1" applyFont="1" applyFill="1" applyBorder="1" applyAlignment="1">
      <alignment horizontal="center" vertical="center"/>
    </xf>
    <xf numFmtId="185" fontId="64" fillId="6" borderId="150" xfId="0" applyNumberFormat="1" applyFont="1" applyFill="1" applyBorder="1" applyAlignment="1">
      <alignment horizontal="center" vertical="center"/>
    </xf>
    <xf numFmtId="185" fontId="64" fillId="6" borderId="232" xfId="0" applyNumberFormat="1" applyFont="1" applyFill="1" applyBorder="1" applyAlignment="1">
      <alignment horizontal="center" vertical="center"/>
    </xf>
    <xf numFmtId="41" fontId="9" fillId="0" borderId="0" xfId="1" applyFont="1" applyFill="1" applyBorder="1" applyAlignment="1" applyProtection="1">
      <alignment vertical="center" wrapText="1"/>
      <protection locked="0"/>
    </xf>
    <xf numFmtId="0" fontId="28" fillId="0" borderId="14" xfId="0" applyFont="1" applyBorder="1" applyAlignment="1" applyProtection="1">
      <alignment horizontal="center" vertical="center" wrapText="1"/>
      <protection locked="0"/>
    </xf>
    <xf numFmtId="0" fontId="14" fillId="0" borderId="150" xfId="0" applyFont="1" applyBorder="1" applyAlignment="1" applyProtection="1">
      <alignment horizontal="center" vertical="center" wrapText="1"/>
      <protection locked="0"/>
    </xf>
    <xf numFmtId="0" fontId="64" fillId="0" borderId="217" xfId="9" applyNumberFormat="1" applyFont="1" applyFill="1" applyAlignment="1">
      <alignment horizontal="center" vertical="center"/>
    </xf>
    <xf numFmtId="0" fontId="64" fillId="0" borderId="240" xfId="9" applyNumberFormat="1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wrapText="1"/>
      <protection locked="0"/>
    </xf>
    <xf numFmtId="0" fontId="14" fillId="0" borderId="137" xfId="0" applyFont="1" applyBorder="1" applyAlignment="1" applyProtection="1">
      <alignment horizontal="center" vertical="center" wrapText="1"/>
      <protection locked="0"/>
    </xf>
    <xf numFmtId="0" fontId="28" fillId="0" borderId="150" xfId="0" applyFont="1" applyBorder="1" applyAlignment="1" applyProtection="1">
      <alignment horizontal="center" vertical="center" wrapText="1"/>
      <protection locked="0"/>
    </xf>
    <xf numFmtId="0" fontId="14" fillId="5" borderId="363" xfId="0" applyFont="1" applyFill="1" applyBorder="1" applyAlignment="1">
      <alignment horizontal="center" vertical="center" wrapText="1"/>
    </xf>
    <xf numFmtId="0" fontId="28" fillId="0" borderId="368" xfId="0" applyFont="1" applyBorder="1" applyAlignment="1" applyProtection="1">
      <alignment vertical="center" wrapText="1"/>
      <protection locked="0"/>
    </xf>
    <xf numFmtId="0" fontId="18" fillId="0" borderId="371" xfId="0" applyFont="1" applyBorder="1" applyAlignment="1" applyProtection="1">
      <alignment vertical="center" wrapText="1"/>
      <protection locked="0"/>
    </xf>
    <xf numFmtId="0" fontId="84" fillId="5" borderId="363" xfId="0" applyFont="1" applyFill="1" applyBorder="1" applyAlignment="1">
      <alignment horizontal="center" vertical="center" wrapText="1"/>
    </xf>
    <xf numFmtId="0" fontId="84" fillId="5" borderId="364" xfId="0" applyFont="1" applyFill="1" applyBorder="1" applyAlignment="1">
      <alignment horizontal="center" vertical="center" wrapText="1"/>
    </xf>
    <xf numFmtId="0" fontId="84" fillId="5" borderId="365" xfId="0" applyFont="1" applyFill="1" applyBorder="1" applyAlignment="1" applyProtection="1">
      <alignment horizontal="center" vertical="center" wrapText="1"/>
      <protection locked="0"/>
    </xf>
    <xf numFmtId="0" fontId="84" fillId="5" borderId="366" xfId="0" applyFont="1" applyFill="1" applyBorder="1" applyAlignment="1" applyProtection="1">
      <alignment horizontal="center" vertical="center" wrapText="1"/>
      <protection locked="0"/>
    </xf>
    <xf numFmtId="0" fontId="84" fillId="5" borderId="367" xfId="0" applyFont="1" applyFill="1" applyBorder="1" applyAlignment="1" applyProtection="1">
      <alignment horizontal="center" vertical="center" wrapText="1"/>
      <protection locked="0"/>
    </xf>
    <xf numFmtId="0" fontId="84" fillId="5" borderId="364" xfId="0" applyFont="1" applyFill="1" applyBorder="1" applyAlignment="1" applyProtection="1">
      <alignment horizontal="center" vertical="center" wrapText="1"/>
      <protection locked="0"/>
    </xf>
    <xf numFmtId="0" fontId="14" fillId="5" borderId="376" xfId="0" applyFont="1" applyFill="1" applyBorder="1" applyAlignment="1">
      <alignment horizontal="center" vertical="center" wrapText="1"/>
    </xf>
    <xf numFmtId="0" fontId="2" fillId="12" borderId="379" xfId="0" applyFont="1" applyFill="1" applyBorder="1" applyAlignment="1" applyProtection="1">
      <alignment horizontal="center" vertical="center" wrapText="1"/>
      <protection locked="0"/>
    </xf>
    <xf numFmtId="0" fontId="2" fillId="12" borderId="374" xfId="0" applyFont="1" applyFill="1" applyBorder="1" applyAlignment="1" applyProtection="1">
      <alignment horizontal="center" vertical="center" wrapText="1"/>
      <protection locked="0"/>
    </xf>
    <xf numFmtId="0" fontId="0" fillId="0" borderId="173" xfId="0" applyBorder="1" applyProtection="1">
      <alignment vertical="center"/>
      <protection locked="0"/>
    </xf>
    <xf numFmtId="0" fontId="0" fillId="0" borderId="361" xfId="0" applyBorder="1" applyProtection="1">
      <alignment vertical="center"/>
      <protection locked="0"/>
    </xf>
    <xf numFmtId="0" fontId="9" fillId="0" borderId="361" xfId="0" applyFont="1" applyBorder="1" applyAlignment="1" applyProtection="1">
      <alignment horizontal="center" vertical="center" wrapText="1"/>
      <protection locked="0"/>
    </xf>
    <xf numFmtId="0" fontId="10" fillId="0" borderId="361" xfId="0" applyFont="1" applyBorder="1" applyAlignment="1" applyProtection="1">
      <alignment horizontal="center" vertical="center" wrapText="1"/>
      <protection locked="0"/>
    </xf>
    <xf numFmtId="0" fontId="84" fillId="5" borderId="393" xfId="0" applyFont="1" applyFill="1" applyBorder="1" applyAlignment="1" applyProtection="1">
      <alignment horizontal="center" vertical="center" wrapText="1"/>
      <protection locked="0"/>
    </xf>
    <xf numFmtId="0" fontId="2" fillId="11" borderId="335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2" fillId="12" borderId="26" xfId="0" applyFont="1" applyFill="1" applyBorder="1" applyAlignment="1" applyProtection="1">
      <alignment horizontal="center" vertical="center" wrapText="1"/>
      <protection locked="0"/>
    </xf>
    <xf numFmtId="0" fontId="2" fillId="12" borderId="13" xfId="0" applyFont="1" applyFill="1" applyBorder="1" applyAlignment="1" applyProtection="1">
      <alignment horizontal="center" vertical="center" wrapText="1"/>
      <protection locked="0"/>
    </xf>
    <xf numFmtId="0" fontId="2" fillId="12" borderId="13" xfId="0" applyFont="1" applyFill="1" applyBorder="1" applyAlignment="1" applyProtection="1">
      <alignment horizontal="center" vertical="center" shrinkToFit="1"/>
      <protection locked="0"/>
    </xf>
    <xf numFmtId="0" fontId="2" fillId="12" borderId="83" xfId="0" applyFont="1" applyFill="1" applyBorder="1" applyAlignment="1" applyProtection="1">
      <alignment horizontal="center" vertical="center" wrapText="1"/>
      <protection locked="0"/>
    </xf>
    <xf numFmtId="0" fontId="64" fillId="6" borderId="229" xfId="0" applyFont="1" applyFill="1" applyBorder="1" applyAlignment="1">
      <alignment horizontal="center" vertical="center" shrinkToFit="1"/>
    </xf>
    <xf numFmtId="0" fontId="64" fillId="6" borderId="150" xfId="0" applyFont="1" applyFill="1" applyBorder="1" applyAlignment="1">
      <alignment horizontal="center" vertical="center" shrinkToFit="1"/>
    </xf>
    <xf numFmtId="0" fontId="64" fillId="6" borderId="232" xfId="0" applyFont="1" applyFill="1" applyBorder="1" applyAlignment="1">
      <alignment horizontal="center" vertical="center" shrinkToFit="1"/>
    </xf>
    <xf numFmtId="177" fontId="64" fillId="12" borderId="152" xfId="0" applyNumberFormat="1" applyFont="1" applyFill="1" applyBorder="1" applyAlignment="1">
      <alignment horizontal="center" vertical="center"/>
    </xf>
    <xf numFmtId="0" fontId="64" fillId="12" borderId="152" xfId="0" applyFont="1" applyFill="1" applyBorder="1">
      <alignment vertical="center"/>
    </xf>
    <xf numFmtId="0" fontId="91" fillId="0" borderId="0" xfId="0" applyFont="1" applyAlignment="1" applyProtection="1">
      <alignment horizontal="center" vertical="center"/>
      <protection locked="0"/>
    </xf>
    <xf numFmtId="0" fontId="84" fillId="0" borderId="217" xfId="5" applyNumberFormat="1" applyFont="1" applyFill="1" applyBorder="1" applyAlignment="1">
      <alignment horizontal="center" vertical="center" wrapText="1" shrinkToFit="1"/>
    </xf>
    <xf numFmtId="0" fontId="84" fillId="0" borderId="240" xfId="5" applyNumberFormat="1" applyFont="1" applyFill="1" applyBorder="1" applyAlignment="1">
      <alignment horizontal="center" vertical="center" shrinkToFit="1"/>
    </xf>
    <xf numFmtId="41" fontId="45" fillId="6" borderId="257" xfId="1" applyFont="1" applyFill="1" applyBorder="1" applyAlignment="1">
      <alignment vertical="center" shrinkToFit="1"/>
    </xf>
    <xf numFmtId="41" fontId="45" fillId="6" borderId="266" xfId="1" applyFont="1" applyFill="1" applyBorder="1" applyAlignment="1">
      <alignment vertical="center" shrinkToFit="1"/>
    </xf>
    <xf numFmtId="41" fontId="45" fillId="6" borderId="352" xfId="1" applyFont="1" applyFill="1" applyBorder="1" applyAlignment="1">
      <alignment vertical="center" shrinkToFit="1"/>
    </xf>
    <xf numFmtId="41" fontId="45" fillId="6" borderId="262" xfId="1" applyFont="1" applyFill="1" applyBorder="1" applyAlignment="1">
      <alignment vertical="center" shrinkToFit="1"/>
    </xf>
    <xf numFmtId="41" fontId="45" fillId="6" borderId="353" xfId="1" applyFont="1" applyFill="1" applyBorder="1" applyAlignment="1">
      <alignment vertical="center" shrinkToFit="1"/>
    </xf>
    <xf numFmtId="41" fontId="45" fillId="6" borderId="263" xfId="1" applyFont="1" applyFill="1" applyBorder="1" applyAlignment="1">
      <alignment vertical="center" shrinkToFit="1"/>
    </xf>
    <xf numFmtId="41" fontId="45" fillId="5" borderId="258" xfId="1" applyFont="1" applyFill="1" applyBorder="1" applyAlignment="1">
      <alignment vertical="center" shrinkToFit="1"/>
    </xf>
    <xf numFmtId="41" fontId="45" fillId="5" borderId="291" xfId="1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14" fillId="0" borderId="416" xfId="0" applyFont="1" applyBorder="1" applyAlignment="1" applyProtection="1">
      <alignment horizontal="center" vertical="center" wrapText="1"/>
      <protection locked="0"/>
    </xf>
    <xf numFmtId="179" fontId="19" fillId="5" borderId="427" xfId="0" applyNumberFormat="1" applyFont="1" applyFill="1" applyBorder="1" applyAlignment="1">
      <alignment horizontal="center" vertical="center" wrapText="1"/>
    </xf>
    <xf numFmtId="179" fontId="19" fillId="5" borderId="433" xfId="0" applyNumberFormat="1" applyFont="1" applyFill="1" applyBorder="1" applyAlignment="1">
      <alignment horizontal="center" vertical="center" wrapText="1"/>
    </xf>
    <xf numFmtId="179" fontId="19" fillId="5" borderId="429" xfId="0" applyNumberFormat="1" applyFont="1" applyFill="1" applyBorder="1" applyAlignment="1">
      <alignment horizontal="center" vertical="center" wrapText="1"/>
    </xf>
    <xf numFmtId="41" fontId="3" fillId="5" borderId="438" xfId="1" applyFont="1" applyFill="1" applyBorder="1" applyAlignment="1" applyProtection="1">
      <alignment vertical="center" shrinkToFit="1"/>
    </xf>
    <xf numFmtId="41" fontId="3" fillId="5" borderId="439" xfId="1" applyFont="1" applyFill="1" applyBorder="1" applyAlignment="1" applyProtection="1">
      <alignment vertical="center" shrinkToFit="1"/>
    </xf>
    <xf numFmtId="41" fontId="9" fillId="6" borderId="431" xfId="1" applyFont="1" applyFill="1" applyBorder="1" applyAlignment="1" applyProtection="1">
      <alignment vertical="center" shrinkToFit="1"/>
      <protection locked="0"/>
    </xf>
    <xf numFmtId="41" fontId="9" fillId="6" borderId="441" xfId="1" applyFont="1" applyFill="1" applyBorder="1" applyAlignment="1" applyProtection="1">
      <alignment vertical="center" shrinkToFit="1"/>
      <protection locked="0"/>
    </xf>
    <xf numFmtId="41" fontId="9" fillId="6" borderId="439" xfId="1" applyFont="1" applyFill="1" applyBorder="1" applyAlignment="1" applyProtection="1">
      <alignment vertical="center" shrinkToFit="1"/>
      <protection locked="0"/>
    </xf>
    <xf numFmtId="0" fontId="14" fillId="0" borderId="446" xfId="0" applyFont="1" applyBorder="1" applyAlignment="1" applyProtection="1">
      <alignment horizontal="center" vertical="center" wrapText="1"/>
      <protection locked="0"/>
    </xf>
    <xf numFmtId="9" fontId="2" fillId="11" borderId="399" xfId="0" applyNumberFormat="1" applyFont="1" applyFill="1" applyBorder="1" applyAlignment="1" applyProtection="1">
      <alignment vertical="center" wrapText="1"/>
      <protection locked="0"/>
    </xf>
    <xf numFmtId="9" fontId="2" fillId="11" borderId="450" xfId="0" applyNumberFormat="1" applyFont="1" applyFill="1" applyBorder="1" applyAlignment="1" applyProtection="1">
      <alignment vertical="center" wrapText="1"/>
      <protection locked="0"/>
    </xf>
    <xf numFmtId="0" fontId="2" fillId="11" borderId="335" xfId="0" applyFont="1" applyFill="1" applyBorder="1" applyAlignment="1" applyProtection="1">
      <alignment horizontal="right" vertical="center" wrapText="1"/>
      <protection locked="0"/>
    </xf>
    <xf numFmtId="0" fontId="3" fillId="5" borderId="144" xfId="0" applyFont="1" applyFill="1" applyBorder="1" applyAlignment="1" applyProtection="1">
      <alignment horizontal="center" vertical="center" shrinkToFit="1"/>
      <protection locked="0"/>
    </xf>
    <xf numFmtId="0" fontId="3" fillId="5" borderId="428" xfId="0" applyFont="1" applyFill="1" applyBorder="1" applyAlignment="1" applyProtection="1">
      <alignment horizontal="center" vertical="center" shrinkToFit="1"/>
      <protection locked="0"/>
    </xf>
    <xf numFmtId="0" fontId="3" fillId="5" borderId="429" xfId="0" applyFont="1" applyFill="1" applyBorder="1" applyAlignment="1" applyProtection="1">
      <alignment horizontal="center" vertical="center" shrinkToFit="1"/>
      <protection locked="0"/>
    </xf>
    <xf numFmtId="0" fontId="2" fillId="12" borderId="14" xfId="0" applyFont="1" applyFill="1" applyBorder="1" applyAlignment="1" applyProtection="1">
      <alignment horizontal="center" vertical="center" wrapText="1"/>
      <protection locked="0"/>
    </xf>
    <xf numFmtId="41" fontId="2" fillId="5" borderId="339" xfId="0" applyNumberFormat="1" applyFont="1" applyFill="1" applyBorder="1" applyAlignment="1">
      <alignment horizontal="right" vertical="center" shrinkToFit="1"/>
    </xf>
    <xf numFmtId="41" fontId="2" fillId="5" borderId="220" xfId="0" applyNumberFormat="1" applyFont="1" applyFill="1" applyBorder="1" applyAlignment="1">
      <alignment horizontal="right" vertical="center" shrinkToFit="1"/>
    </xf>
    <xf numFmtId="0" fontId="0" fillId="0" borderId="0" xfId="0" applyAlignment="1" applyProtection="1">
      <alignment vertical="center" wrapText="1"/>
      <protection locked="0"/>
    </xf>
    <xf numFmtId="0" fontId="58" fillId="0" borderId="255" xfId="9" applyNumberFormat="1" applyFont="1" applyFill="1" applyBorder="1" applyAlignment="1">
      <alignment horizontal="center" vertical="center"/>
    </xf>
    <xf numFmtId="0" fontId="58" fillId="0" borderId="252" xfId="9" applyNumberFormat="1" applyFont="1" applyFill="1" applyBorder="1" applyAlignment="1">
      <alignment horizontal="center" vertical="center" wrapText="1"/>
    </xf>
    <xf numFmtId="41" fontId="64" fillId="5" borderId="459" xfId="1" applyFont="1" applyFill="1" applyBorder="1" applyAlignment="1">
      <alignment vertical="center" shrinkToFit="1"/>
    </xf>
    <xf numFmtId="41" fontId="64" fillId="6" borderId="257" xfId="1" applyFont="1" applyFill="1" applyBorder="1" applyAlignment="1">
      <alignment vertical="center" shrinkToFit="1"/>
    </xf>
    <xf numFmtId="41" fontId="64" fillId="6" borderId="354" xfId="1" applyFont="1" applyFill="1" applyBorder="1" applyAlignment="1">
      <alignment vertical="center" shrinkToFit="1"/>
    </xf>
    <xf numFmtId="41" fontId="64" fillId="6" borderId="217" xfId="1" applyFont="1" applyFill="1" applyBorder="1" applyAlignment="1">
      <alignment vertical="center" shrinkToFit="1"/>
    </xf>
    <xf numFmtId="41" fontId="64" fillId="6" borderId="355" xfId="1" applyFont="1" applyFill="1" applyBorder="1" applyAlignment="1">
      <alignment vertical="center" shrinkToFit="1"/>
    </xf>
    <xf numFmtId="41" fontId="64" fillId="6" borderId="258" xfId="1" applyFont="1" applyFill="1" applyBorder="1" applyAlignment="1">
      <alignment vertical="center" shrinkToFit="1"/>
    </xf>
    <xf numFmtId="41" fontId="64" fillId="6" borderId="418" xfId="1" applyFont="1" applyFill="1" applyBorder="1" applyAlignment="1">
      <alignment vertical="center" shrinkToFit="1"/>
    </xf>
    <xf numFmtId="0" fontId="2" fillId="0" borderId="118" xfId="0" applyFont="1" applyBorder="1" applyAlignment="1">
      <alignment horizontal="center" vertical="center" wrapText="1"/>
    </xf>
    <xf numFmtId="0" fontId="3" fillId="0" borderId="425" xfId="0" applyFont="1" applyBorder="1" applyAlignment="1" applyProtection="1">
      <alignment horizontal="center" vertical="center" shrinkToFit="1"/>
      <protection locked="0"/>
    </xf>
    <xf numFmtId="0" fontId="3" fillId="0" borderId="237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3" fillId="0" borderId="421" xfId="0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center" vertical="center" shrinkToFit="1"/>
      <protection locked="0"/>
    </xf>
    <xf numFmtId="0" fontId="91" fillId="0" borderId="0" xfId="0" applyFont="1" applyProtection="1">
      <alignment vertical="center"/>
      <protection locked="0"/>
    </xf>
    <xf numFmtId="0" fontId="96" fillId="0" borderId="0" xfId="0" applyFont="1" applyProtection="1">
      <alignment vertical="center"/>
      <protection locked="0"/>
    </xf>
    <xf numFmtId="0" fontId="89" fillId="0" borderId="0" xfId="0" applyFont="1" applyProtection="1">
      <alignment vertical="center"/>
      <protection locked="0"/>
    </xf>
    <xf numFmtId="0" fontId="10" fillId="0" borderId="57" xfId="0" applyFont="1" applyBorder="1" applyAlignment="1" applyProtection="1">
      <alignment horizontal="center" vertical="center" wrapText="1"/>
      <protection locked="0"/>
    </xf>
    <xf numFmtId="0" fontId="9" fillId="0" borderId="37" xfId="0" applyFont="1" applyBorder="1" applyAlignment="1" applyProtection="1">
      <alignment horizontal="center" vertical="center" wrapText="1"/>
      <protection locked="0"/>
    </xf>
    <xf numFmtId="0" fontId="9" fillId="0" borderId="126" xfId="0" applyFont="1" applyBorder="1" applyAlignment="1" applyProtection="1">
      <alignment horizontal="center" vertical="center" wrapText="1"/>
      <protection locked="0"/>
    </xf>
    <xf numFmtId="0" fontId="9" fillId="0" borderId="344" xfId="0" applyFont="1" applyBorder="1" applyAlignment="1" applyProtection="1">
      <alignment horizontal="center" vertical="center" wrapText="1" shrinkToFit="1"/>
      <protection locked="0"/>
    </xf>
    <xf numFmtId="0" fontId="47" fillId="0" borderId="0" xfId="0" applyFont="1" applyAlignment="1">
      <alignment horizontal="center" vertical="center"/>
    </xf>
    <xf numFmtId="41" fontId="64" fillId="6" borderId="234" xfId="1" applyFont="1" applyFill="1" applyBorder="1" applyAlignment="1">
      <alignment horizontal="center" vertical="center" shrinkToFit="1"/>
    </xf>
    <xf numFmtId="41" fontId="64" fillId="6" borderId="267" xfId="1" applyFont="1" applyFill="1" applyBorder="1" applyAlignment="1">
      <alignment horizontal="center" vertical="center" shrinkToFit="1"/>
    </xf>
    <xf numFmtId="41" fontId="64" fillId="6" borderId="264" xfId="1" applyFont="1" applyFill="1" applyBorder="1" applyAlignment="1">
      <alignment horizontal="center" vertical="center" shrinkToFit="1"/>
    </xf>
    <xf numFmtId="41" fontId="9" fillId="6" borderId="440" xfId="1" applyFont="1" applyFill="1" applyBorder="1" applyAlignment="1" applyProtection="1">
      <alignment vertical="center" shrinkToFit="1"/>
      <protection locked="0"/>
    </xf>
    <xf numFmtId="0" fontId="3" fillId="0" borderId="362" xfId="0" applyFont="1" applyBorder="1" applyAlignment="1" applyProtection="1">
      <alignment horizontal="center" vertical="center" shrinkToFit="1"/>
      <protection locked="0"/>
    </xf>
    <xf numFmtId="0" fontId="3" fillId="0" borderId="179" xfId="0" applyFont="1" applyBorder="1" applyAlignment="1" applyProtection="1">
      <alignment horizontal="center" vertical="center" shrinkToFit="1"/>
      <protection locked="0"/>
    </xf>
    <xf numFmtId="0" fontId="3" fillId="0" borderId="29" xfId="0" applyFont="1" applyBorder="1" applyAlignment="1" applyProtection="1">
      <alignment horizontal="center" vertical="center" shrinkToFit="1"/>
      <protection locked="0"/>
    </xf>
    <xf numFmtId="0" fontId="3" fillId="0" borderId="27" xfId="0" applyFont="1" applyBorder="1" applyAlignment="1" applyProtection="1">
      <alignment horizontal="center" vertical="center" shrinkToFit="1"/>
      <protection locked="0"/>
    </xf>
    <xf numFmtId="0" fontId="3" fillId="0" borderId="141" xfId="0" applyFont="1" applyBorder="1" applyAlignment="1" applyProtection="1">
      <alignment horizontal="center" vertical="center" shrinkToFit="1"/>
      <protection locked="0"/>
    </xf>
    <xf numFmtId="0" fontId="3" fillId="0" borderId="394" xfId="0" applyFont="1" applyBorder="1" applyAlignment="1" applyProtection="1">
      <alignment horizontal="center" vertical="center" shrinkToFit="1"/>
      <protection locked="0"/>
    </xf>
    <xf numFmtId="0" fontId="3" fillId="5" borderId="490" xfId="0" applyFont="1" applyFill="1" applyBorder="1" applyAlignment="1" applyProtection="1">
      <alignment horizontal="center" vertical="center" shrinkToFit="1"/>
      <protection locked="0"/>
    </xf>
    <xf numFmtId="0" fontId="98" fillId="0" borderId="0" xfId="0" applyFont="1" applyAlignment="1" applyProtection="1">
      <alignment vertical="center" wrapText="1"/>
      <protection locked="0"/>
    </xf>
    <xf numFmtId="41" fontId="2" fillId="5" borderId="187" xfId="1" applyFont="1" applyFill="1" applyBorder="1" applyAlignment="1" applyProtection="1">
      <alignment horizontal="justify" vertical="center" wrapText="1"/>
    </xf>
    <xf numFmtId="41" fontId="2" fillId="5" borderId="17" xfId="0" applyNumberFormat="1" applyFont="1" applyFill="1" applyBorder="1" applyAlignment="1">
      <alignment vertical="center" wrapText="1"/>
    </xf>
    <xf numFmtId="41" fontId="2" fillId="5" borderId="6" xfId="0" applyNumberFormat="1" applyFont="1" applyFill="1" applyBorder="1" applyAlignment="1">
      <alignment vertical="center" wrapText="1"/>
    </xf>
    <xf numFmtId="0" fontId="2" fillId="0" borderId="497" xfId="0" applyFont="1" applyBorder="1" applyAlignment="1">
      <alignment vertical="center" wrapText="1"/>
    </xf>
    <xf numFmtId="0" fontId="92" fillId="0" borderId="501" xfId="0" applyFont="1" applyBorder="1" applyAlignment="1">
      <alignment vertical="center" wrapText="1"/>
    </xf>
    <xf numFmtId="0" fontId="92" fillId="0" borderId="502" xfId="0" applyFont="1" applyBorder="1" applyAlignment="1">
      <alignment vertical="center" wrapText="1"/>
    </xf>
    <xf numFmtId="0" fontId="2" fillId="6" borderId="228" xfId="0" applyFont="1" applyFill="1" applyBorder="1" applyAlignment="1">
      <alignment horizontal="right" vertical="center" shrinkToFit="1"/>
    </xf>
    <xf numFmtId="0" fontId="2" fillId="6" borderId="13" xfId="0" applyFont="1" applyFill="1" applyBorder="1" applyAlignment="1">
      <alignment horizontal="right" vertical="center" shrinkToFit="1"/>
    </xf>
    <xf numFmtId="0" fontId="2" fillId="6" borderId="187" xfId="0" applyFont="1" applyFill="1" applyBorder="1" applyAlignment="1">
      <alignment horizontal="right" vertical="center" shrinkToFit="1"/>
    </xf>
    <xf numFmtId="0" fontId="2" fillId="6" borderId="228" xfId="0" applyFont="1" applyFill="1" applyBorder="1" applyAlignment="1">
      <alignment horizontal="right" vertical="center"/>
    </xf>
    <xf numFmtId="0" fontId="2" fillId="6" borderId="13" xfId="0" applyFont="1" applyFill="1" applyBorder="1" applyAlignment="1">
      <alignment horizontal="right" vertical="center"/>
    </xf>
    <xf numFmtId="0" fontId="2" fillId="6" borderId="187" xfId="0" applyFont="1" applyFill="1" applyBorder="1" applyAlignment="1">
      <alignment horizontal="right" vertical="center"/>
    </xf>
    <xf numFmtId="177" fontId="64" fillId="6" borderId="281" xfId="0" applyNumberFormat="1" applyFont="1" applyFill="1" applyBorder="1" applyAlignment="1">
      <alignment horizontal="center" vertical="center" shrinkToFit="1"/>
    </xf>
    <xf numFmtId="177" fontId="64" fillId="6" borderId="282" xfId="0" applyNumberFormat="1" applyFont="1" applyFill="1" applyBorder="1" applyAlignment="1">
      <alignment horizontal="center" vertical="center" shrinkToFit="1"/>
    </xf>
    <xf numFmtId="177" fontId="64" fillId="6" borderId="283" xfId="0" applyNumberFormat="1" applyFont="1" applyFill="1" applyBorder="1" applyAlignment="1">
      <alignment horizontal="center" vertical="center" shrinkToFit="1"/>
    </xf>
    <xf numFmtId="0" fontId="64" fillId="6" borderId="506" xfId="0" applyFont="1" applyFill="1" applyBorder="1" applyAlignment="1">
      <alignment horizontal="center" vertical="center"/>
    </xf>
    <xf numFmtId="0" fontId="64" fillId="6" borderId="482" xfId="0" applyFont="1" applyFill="1" applyBorder="1" applyAlignment="1">
      <alignment horizontal="center" vertical="center"/>
    </xf>
    <xf numFmtId="0" fontId="64" fillId="6" borderId="375" xfId="0" applyFont="1" applyFill="1" applyBorder="1" applyAlignment="1">
      <alignment horizontal="center" vertical="center"/>
    </xf>
    <xf numFmtId="0" fontId="64" fillId="6" borderId="229" xfId="0" applyFont="1" applyFill="1" applyBorder="1" applyAlignment="1">
      <alignment horizontal="center" vertical="center"/>
    </xf>
    <xf numFmtId="0" fontId="64" fillId="6" borderId="150" xfId="0" applyFont="1" applyFill="1" applyBorder="1" applyAlignment="1">
      <alignment horizontal="center" vertical="center"/>
    </xf>
    <xf numFmtId="0" fontId="64" fillId="6" borderId="232" xfId="0" applyFont="1" applyFill="1" applyBorder="1" applyAlignment="1">
      <alignment horizontal="center" vertical="center"/>
    </xf>
    <xf numFmtId="0" fontId="11" fillId="0" borderId="361" xfId="0" applyFont="1" applyBorder="1" applyAlignment="1" applyProtection="1">
      <alignment horizontal="left" vertical="center" wrapText="1"/>
      <protection locked="0"/>
    </xf>
    <xf numFmtId="41" fontId="3" fillId="5" borderId="0" xfId="1" applyFont="1" applyFill="1" applyBorder="1" applyAlignment="1" applyProtection="1">
      <alignment vertical="center" shrinkToFit="1"/>
    </xf>
    <xf numFmtId="41" fontId="3" fillId="5" borderId="274" xfId="1" applyFont="1" applyFill="1" applyBorder="1" applyAlignment="1" applyProtection="1">
      <alignment vertical="center" shrinkToFit="1"/>
    </xf>
    <xf numFmtId="0" fontId="66" fillId="0" borderId="0" xfId="0" applyFont="1" applyAlignment="1" applyProtection="1">
      <alignment vertical="center" wrapText="1"/>
      <protection locked="0"/>
    </xf>
    <xf numFmtId="0" fontId="3" fillId="0" borderId="510" xfId="0" applyFont="1" applyBorder="1" applyAlignment="1" applyProtection="1">
      <alignment horizontal="center" vertical="center" shrinkToFit="1"/>
      <protection locked="0"/>
    </xf>
    <xf numFmtId="41" fontId="2" fillId="5" borderId="510" xfId="1" applyFont="1" applyFill="1" applyBorder="1" applyAlignment="1" applyProtection="1">
      <alignment vertical="center" shrinkToFit="1"/>
    </xf>
    <xf numFmtId="0" fontId="3" fillId="0" borderId="466" xfId="0" applyFont="1" applyBorder="1" applyAlignment="1" applyProtection="1">
      <alignment horizontal="center" vertical="center" shrinkToFit="1"/>
      <protection locked="0"/>
    </xf>
    <xf numFmtId="41" fontId="2" fillId="5" borderId="522" xfId="1" applyFont="1" applyFill="1" applyBorder="1" applyAlignment="1" applyProtection="1">
      <alignment vertical="center" shrinkToFit="1"/>
    </xf>
    <xf numFmtId="0" fontId="19" fillId="0" borderId="155" xfId="0" applyFont="1" applyBorder="1" applyAlignment="1" applyProtection="1">
      <alignment vertical="center" wrapText="1"/>
      <protection locked="0"/>
    </xf>
    <xf numFmtId="0" fontId="64" fillId="0" borderId="235" xfId="9" applyNumberFormat="1" applyFont="1" applyFill="1" applyBorder="1" applyAlignment="1">
      <alignment horizontal="center" vertical="center"/>
    </xf>
    <xf numFmtId="0" fontId="51" fillId="0" borderId="235" xfId="9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left" vertical="center"/>
    </xf>
    <xf numFmtId="41" fontId="45" fillId="6" borderId="529" xfId="1" applyFont="1" applyFill="1" applyBorder="1" applyAlignment="1">
      <alignment vertical="center" shrinkToFit="1"/>
    </xf>
    <xf numFmtId="41" fontId="45" fillId="12" borderId="354" xfId="1" applyFont="1" applyFill="1" applyBorder="1" applyAlignment="1">
      <alignment vertical="center" shrinkToFit="1"/>
    </xf>
    <xf numFmtId="41" fontId="45" fillId="12" borderId="355" xfId="1" applyFont="1" applyFill="1" applyBorder="1" applyAlignment="1">
      <alignment vertical="center" shrinkToFit="1"/>
    </xf>
    <xf numFmtId="0" fontId="51" fillId="0" borderId="217" xfId="9" applyNumberFormat="1" applyFont="1" applyFill="1" applyAlignment="1">
      <alignment horizontal="center" vertical="center" wrapText="1"/>
    </xf>
    <xf numFmtId="41" fontId="45" fillId="6" borderId="530" xfId="1" applyFont="1" applyFill="1" applyBorder="1" applyAlignment="1">
      <alignment vertical="center" shrinkToFit="1"/>
    </xf>
    <xf numFmtId="41" fontId="45" fillId="12" borderId="351" xfId="1" applyFont="1" applyFill="1" applyBorder="1" applyAlignment="1">
      <alignment vertical="center" shrinkToFit="1"/>
    </xf>
    <xf numFmtId="41" fontId="45" fillId="12" borderId="352" xfId="1" applyFont="1" applyFill="1" applyBorder="1" applyAlignment="1">
      <alignment vertical="center" shrinkToFit="1"/>
    </xf>
    <xf numFmtId="0" fontId="10" fillId="0" borderId="37" xfId="0" applyFont="1" applyBorder="1" applyAlignment="1" applyProtection="1">
      <alignment horizontal="center" vertical="center" wrapText="1"/>
      <protection locked="0"/>
    </xf>
    <xf numFmtId="0" fontId="9" fillId="0" borderId="93" xfId="0" applyFont="1" applyBorder="1" applyAlignment="1" applyProtection="1">
      <alignment horizontal="center" vertical="center" wrapText="1"/>
      <protection locked="0"/>
    </xf>
    <xf numFmtId="0" fontId="51" fillId="0" borderId="510" xfId="2" applyFont="1" applyBorder="1">
      <alignment vertical="center"/>
    </xf>
    <xf numFmtId="0" fontId="70" fillId="0" borderId="510" xfId="2" applyFont="1" applyBorder="1">
      <alignment vertical="center"/>
    </xf>
    <xf numFmtId="0" fontId="64" fillId="0" borderId="510" xfId="2" applyFont="1" applyBorder="1">
      <alignment vertical="center"/>
    </xf>
    <xf numFmtId="9" fontId="2" fillId="11" borderId="335" xfId="0" applyNumberFormat="1" applyFont="1" applyFill="1" applyBorder="1" applyAlignment="1" applyProtection="1">
      <alignment horizontal="right" vertical="center" wrapText="1"/>
      <protection locked="0"/>
    </xf>
    <xf numFmtId="41" fontId="3" fillId="5" borderId="527" xfId="1" applyFont="1" applyFill="1" applyBorder="1" applyAlignment="1" applyProtection="1">
      <alignment vertical="center" shrinkToFit="1"/>
    </xf>
    <xf numFmtId="0" fontId="14" fillId="6" borderId="340" xfId="0" applyFont="1" applyFill="1" applyBorder="1" applyAlignment="1" applyProtection="1">
      <alignment horizontal="center" vertical="center" shrinkToFit="1"/>
      <protection locked="0"/>
    </xf>
    <xf numFmtId="0" fontId="14" fillId="6" borderId="435" xfId="0" applyFont="1" applyFill="1" applyBorder="1" applyAlignment="1" applyProtection="1">
      <alignment horizontal="center" vertical="center" shrinkToFit="1"/>
      <protection locked="0"/>
    </xf>
    <xf numFmtId="0" fontId="2" fillId="6" borderId="12" xfId="0" applyFont="1" applyFill="1" applyBorder="1" applyAlignment="1" applyProtection="1">
      <alignment horizontal="center" vertical="center" shrinkToFit="1"/>
      <protection locked="0"/>
    </xf>
    <xf numFmtId="0" fontId="19" fillId="6" borderId="297" xfId="0" applyFont="1" applyFill="1" applyBorder="1" applyAlignment="1" applyProtection="1">
      <alignment horizontal="center" vertical="center" shrinkToFit="1"/>
      <protection locked="0"/>
    </xf>
    <xf numFmtId="0" fontId="14" fillId="6" borderId="436" xfId="0" applyFont="1" applyFill="1" applyBorder="1" applyAlignment="1" applyProtection="1">
      <alignment horizontal="center" vertical="center" shrinkToFit="1"/>
      <protection locked="0"/>
    </xf>
    <xf numFmtId="0" fontId="14" fillId="6" borderId="437" xfId="0" applyFont="1" applyFill="1" applyBorder="1" applyAlignment="1" applyProtection="1">
      <alignment horizontal="center" vertical="center" shrinkToFit="1"/>
      <protection locked="0"/>
    </xf>
    <xf numFmtId="0" fontId="14" fillId="6" borderId="434" xfId="0" applyFont="1" applyFill="1" applyBorder="1" applyAlignment="1" applyProtection="1">
      <alignment horizontal="center" vertical="center" shrinkToFit="1"/>
      <protection locked="0"/>
    </xf>
    <xf numFmtId="0" fontId="14" fillId="6" borderId="432" xfId="0" applyFont="1" applyFill="1" applyBorder="1" applyAlignment="1" applyProtection="1">
      <alignment horizontal="center" vertical="center" shrinkToFit="1"/>
      <protection locked="0"/>
    </xf>
    <xf numFmtId="0" fontId="19" fillId="6" borderId="206" xfId="0" applyFont="1" applyFill="1" applyBorder="1" applyAlignment="1" applyProtection="1">
      <alignment horizontal="center" vertical="center" shrinkToFit="1"/>
      <protection locked="0"/>
    </xf>
    <xf numFmtId="0" fontId="19" fillId="6" borderId="279" xfId="0" applyFont="1" applyFill="1" applyBorder="1" applyAlignment="1" applyProtection="1">
      <alignment horizontal="center" vertical="center" shrinkToFit="1"/>
      <protection locked="0"/>
    </xf>
    <xf numFmtId="0" fontId="19" fillId="6" borderId="429" xfId="0" applyFont="1" applyFill="1" applyBorder="1" applyAlignment="1" applyProtection="1">
      <alignment horizontal="center" vertical="center" shrinkToFit="1"/>
      <protection locked="0"/>
    </xf>
    <xf numFmtId="0" fontId="19" fillId="6" borderId="430" xfId="0" applyFont="1" applyFill="1" applyBorder="1" applyAlignment="1" applyProtection="1">
      <alignment horizontal="center" vertical="center" shrinkToFit="1"/>
      <protection locked="0"/>
    </xf>
    <xf numFmtId="0" fontId="2" fillId="6" borderId="20" xfId="0" applyFont="1" applyFill="1" applyBorder="1" applyAlignment="1" applyProtection="1">
      <alignment horizontal="center" vertical="center" shrinkToFit="1"/>
      <protection locked="0"/>
    </xf>
    <xf numFmtId="0" fontId="19" fillId="12" borderId="532" xfId="0" applyFont="1" applyFill="1" applyBorder="1" applyAlignment="1" applyProtection="1">
      <alignment horizontal="center" vertical="center" shrinkToFit="1"/>
      <protection locked="0"/>
    </xf>
    <xf numFmtId="0" fontId="19" fillId="12" borderId="533" xfId="0" applyFont="1" applyFill="1" applyBorder="1" applyAlignment="1" applyProtection="1">
      <alignment horizontal="center" vertical="center" shrinkToFit="1"/>
      <protection locked="0"/>
    </xf>
    <xf numFmtId="0" fontId="19" fillId="12" borderId="534" xfId="0" applyFont="1" applyFill="1" applyBorder="1" applyAlignment="1" applyProtection="1">
      <alignment horizontal="center" vertical="center" shrinkToFit="1"/>
      <protection locked="0"/>
    </xf>
    <xf numFmtId="0" fontId="19" fillId="12" borderId="535" xfId="0" applyFont="1" applyFill="1" applyBorder="1" applyAlignment="1" applyProtection="1">
      <alignment horizontal="center" vertical="center" shrinkToFit="1"/>
      <protection locked="0"/>
    </xf>
    <xf numFmtId="0" fontId="19" fillId="6" borderId="536" xfId="0" applyFont="1" applyFill="1" applyBorder="1" applyAlignment="1" applyProtection="1">
      <alignment horizontal="center" vertical="center" shrinkToFit="1"/>
      <protection locked="0"/>
    </xf>
    <xf numFmtId="0" fontId="19" fillId="6" borderId="537" xfId="0" applyFont="1" applyFill="1" applyBorder="1" applyAlignment="1" applyProtection="1">
      <alignment horizontal="center" vertical="center" shrinkToFit="1"/>
      <protection locked="0"/>
    </xf>
    <xf numFmtId="0" fontId="19" fillId="6" borderId="535" xfId="0" applyFont="1" applyFill="1" applyBorder="1" applyAlignment="1" applyProtection="1">
      <alignment horizontal="center" vertical="center" shrinkToFit="1"/>
      <protection locked="0"/>
    </xf>
    <xf numFmtId="41" fontId="3" fillId="5" borderId="545" xfId="1" applyFont="1" applyFill="1" applyBorder="1" applyAlignment="1" applyProtection="1">
      <alignment vertical="center" shrinkToFit="1"/>
    </xf>
    <xf numFmtId="41" fontId="2" fillId="5" borderId="546" xfId="0" applyNumberFormat="1" applyFont="1" applyFill="1" applyBorder="1" applyAlignment="1">
      <alignment horizontal="justify" vertical="center" wrapText="1"/>
    </xf>
    <xf numFmtId="41" fontId="2" fillId="5" borderId="83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83" xfId="0" applyNumberFormat="1" applyFont="1" applyFill="1" applyBorder="1" applyAlignment="1">
      <alignment horizontal="center" vertical="center" shrinkToFit="1"/>
    </xf>
    <xf numFmtId="41" fontId="45" fillId="0" borderId="238" xfId="1" applyFont="1" applyBorder="1" applyAlignment="1">
      <alignment horizontal="center" vertical="center" shrinkToFit="1"/>
    </xf>
    <xf numFmtId="41" fontId="45" fillId="0" borderId="237" xfId="1" applyFont="1" applyBorder="1" applyAlignment="1">
      <alignment horizontal="center" vertical="center" shrinkToFit="1"/>
    </xf>
    <xf numFmtId="41" fontId="45" fillId="0" borderId="236" xfId="1" applyFont="1" applyBorder="1" applyAlignment="1">
      <alignment horizontal="center" vertical="center" shrinkToFit="1"/>
    </xf>
    <xf numFmtId="41" fontId="45" fillId="0" borderId="252" xfId="1" applyFont="1" applyBorder="1" applyAlignment="1">
      <alignment horizontal="center" vertical="center" shrinkToFit="1"/>
    </xf>
    <xf numFmtId="41" fontId="45" fillId="0" borderId="236" xfId="1" applyFont="1" applyFill="1" applyBorder="1" applyAlignment="1">
      <alignment horizontal="center" vertical="center" shrinkToFit="1"/>
    </xf>
    <xf numFmtId="41" fontId="45" fillId="0" borderId="252" xfId="1" applyFont="1" applyFill="1" applyBorder="1" applyAlignment="1">
      <alignment horizontal="center" vertical="center" shrinkToFit="1"/>
    </xf>
    <xf numFmtId="41" fontId="45" fillId="0" borderId="237" xfId="1" applyFont="1" applyFill="1" applyBorder="1" applyAlignment="1">
      <alignment horizontal="center" vertical="center" shrinkToFit="1"/>
    </xf>
    <xf numFmtId="41" fontId="45" fillId="0" borderId="547" xfId="1" applyFont="1" applyFill="1" applyBorder="1" applyAlignment="1">
      <alignment horizontal="center" vertical="center" shrinkToFit="1"/>
    </xf>
    <xf numFmtId="41" fontId="19" fillId="5" borderId="510" xfId="1" applyFont="1" applyFill="1" applyBorder="1" applyAlignment="1" applyProtection="1">
      <alignment vertical="center" shrinkToFit="1"/>
    </xf>
    <xf numFmtId="0" fontId="19" fillId="0" borderId="0" xfId="0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justify" vertical="center" wrapText="1"/>
      <protection locked="0"/>
    </xf>
    <xf numFmtId="0" fontId="14" fillId="6" borderId="558" xfId="0" applyFont="1" applyFill="1" applyBorder="1" applyAlignment="1" applyProtection="1">
      <alignment horizontal="center" vertical="center" shrinkToFit="1"/>
      <protection locked="0"/>
    </xf>
    <xf numFmtId="41" fontId="9" fillId="6" borderId="541" xfId="1" applyFont="1" applyFill="1" applyBorder="1" applyAlignment="1" applyProtection="1">
      <alignment vertical="center" shrinkToFit="1"/>
      <protection locked="0"/>
    </xf>
    <xf numFmtId="41" fontId="9" fillId="6" borderId="542" xfId="1" applyFont="1" applyFill="1" applyBorder="1" applyAlignment="1" applyProtection="1">
      <alignment vertical="center" shrinkToFit="1"/>
      <protection locked="0"/>
    </xf>
    <xf numFmtId="41" fontId="9" fillId="6" borderId="569" xfId="1" applyFont="1" applyFill="1" applyBorder="1" applyAlignment="1" applyProtection="1">
      <alignment vertical="center" shrinkToFit="1"/>
      <protection locked="0"/>
    </xf>
    <xf numFmtId="41" fontId="9" fillId="6" borderId="572" xfId="1" applyFont="1" applyFill="1" applyBorder="1" applyAlignment="1" applyProtection="1">
      <alignment vertical="center" shrinkToFit="1"/>
      <protection locked="0"/>
    </xf>
    <xf numFmtId="41" fontId="9" fillId="6" borderId="577" xfId="1" applyFont="1" applyFill="1" applyBorder="1" applyAlignment="1" applyProtection="1">
      <alignment vertical="center" shrinkToFit="1"/>
      <protection locked="0"/>
    </xf>
    <xf numFmtId="41" fontId="9" fillId="6" borderId="583" xfId="1" applyFont="1" applyFill="1" applyBorder="1" applyAlignment="1" applyProtection="1">
      <alignment vertical="center" shrinkToFit="1"/>
      <protection locked="0"/>
    </xf>
    <xf numFmtId="41" fontId="9" fillId="6" borderId="585" xfId="1" applyFont="1" applyFill="1" applyBorder="1" applyAlignment="1" applyProtection="1">
      <alignment vertical="center" shrinkToFit="1"/>
    </xf>
    <xf numFmtId="41" fontId="9" fillId="6" borderId="586" xfId="1" applyFont="1" applyFill="1" applyBorder="1" applyAlignment="1" applyProtection="1">
      <alignment vertical="center" shrinkToFit="1"/>
      <protection locked="0"/>
    </xf>
    <xf numFmtId="41" fontId="9" fillId="6" borderId="317" xfId="1" applyFont="1" applyFill="1" applyBorder="1" applyAlignment="1" applyProtection="1">
      <alignment vertical="center" shrinkToFit="1"/>
      <protection locked="0"/>
    </xf>
    <xf numFmtId="41" fontId="9" fillId="6" borderId="587" xfId="1" applyFont="1" applyFill="1" applyBorder="1" applyAlignment="1" applyProtection="1">
      <alignment vertical="center" shrinkToFit="1"/>
      <protection locked="0"/>
    </xf>
    <xf numFmtId="41" fontId="9" fillId="6" borderId="588" xfId="1" applyFont="1" applyFill="1" applyBorder="1" applyAlignment="1" applyProtection="1">
      <alignment vertical="center" shrinkToFit="1"/>
      <protection locked="0"/>
    </xf>
    <xf numFmtId="41" fontId="9" fillId="6" borderId="589" xfId="1" applyFont="1" applyFill="1" applyBorder="1" applyAlignment="1" applyProtection="1">
      <alignment vertical="center" shrinkToFit="1"/>
      <protection locked="0"/>
    </xf>
    <xf numFmtId="0" fontId="100" fillId="0" borderId="0" xfId="0" applyFont="1" applyAlignment="1" applyProtection="1">
      <alignment wrapText="1"/>
      <protection locked="0"/>
    </xf>
    <xf numFmtId="41" fontId="2" fillId="12" borderId="83" xfId="0" applyNumberFormat="1" applyFont="1" applyFill="1" applyBorder="1" applyAlignment="1" applyProtection="1">
      <alignment horizontal="center" vertical="center" shrinkToFit="1"/>
      <protection locked="0"/>
    </xf>
    <xf numFmtId="0" fontId="109" fillId="0" borderId="0" xfId="14">
      <alignment vertical="center"/>
    </xf>
    <xf numFmtId="0" fontId="51" fillId="0" borderId="510" xfId="2" applyFont="1" applyBorder="1" applyAlignment="1">
      <alignment horizontal="center" vertical="center"/>
    </xf>
    <xf numFmtId="49" fontId="70" fillId="0" borderId="510" xfId="2" applyNumberFormat="1" applyFont="1" applyBorder="1" applyAlignment="1">
      <alignment horizontal="center" vertical="center"/>
    </xf>
    <xf numFmtId="0" fontId="51" fillId="0" borderId="510" xfId="2" applyFont="1" applyBorder="1" applyAlignment="1">
      <alignment vertical="center" wrapText="1"/>
    </xf>
    <xf numFmtId="0" fontId="67" fillId="9" borderId="510" xfId="2" applyFont="1" applyFill="1" applyBorder="1" applyAlignment="1">
      <alignment horizontal="center" vertical="center"/>
    </xf>
    <xf numFmtId="0" fontId="60" fillId="0" borderId="510" xfId="2" applyFont="1" applyBorder="1" applyAlignment="1">
      <alignment horizontal="left" vertical="center"/>
    </xf>
    <xf numFmtId="0" fontId="60" fillId="0" borderId="510" xfId="2" quotePrefix="1" applyFont="1" applyBorder="1" applyAlignment="1">
      <alignment horizontal="left" vertical="center"/>
    </xf>
    <xf numFmtId="0" fontId="67" fillId="9" borderId="510" xfId="2" applyFont="1" applyFill="1" applyBorder="1" applyAlignment="1">
      <alignment horizontal="center" vertical="center"/>
    </xf>
    <xf numFmtId="0" fontId="111" fillId="9" borderId="510" xfId="2" applyFont="1" applyFill="1" applyBorder="1" applyAlignment="1">
      <alignment horizontal="center" vertical="center"/>
    </xf>
    <xf numFmtId="0" fontId="60" fillId="0" borderId="510" xfId="2" quotePrefix="1" applyFont="1" applyBorder="1" applyAlignment="1">
      <alignment horizontal="left" vertical="center" wrapText="1"/>
    </xf>
    <xf numFmtId="0" fontId="60" fillId="0" borderId="156" xfId="2" quotePrefix="1" applyFont="1" applyBorder="1" applyAlignment="1">
      <alignment horizontal="left" vertical="center"/>
    </xf>
    <xf numFmtId="0" fontId="60" fillId="0" borderId="157" xfId="2" quotePrefix="1" applyFont="1" applyBorder="1" applyAlignment="1">
      <alignment horizontal="left" vertical="center"/>
    </xf>
    <xf numFmtId="0" fontId="60" fillId="0" borderId="468" xfId="2" quotePrefix="1" applyFont="1" applyBorder="1" applyAlignment="1">
      <alignment horizontal="left" vertical="center"/>
    </xf>
    <xf numFmtId="0" fontId="60" fillId="0" borderId="156" xfId="2" quotePrefix="1" applyFont="1" applyBorder="1" applyAlignment="1">
      <alignment horizontal="left" vertical="center" wrapText="1"/>
    </xf>
    <xf numFmtId="0" fontId="60" fillId="0" borderId="157" xfId="2" quotePrefix="1" applyFont="1" applyBorder="1" applyAlignment="1">
      <alignment horizontal="left" vertical="center" wrapText="1"/>
    </xf>
    <xf numFmtId="0" fontId="60" fillId="0" borderId="468" xfId="2" quotePrefix="1" applyFont="1" applyBorder="1" applyAlignment="1">
      <alignment horizontal="left" vertical="center" wrapText="1"/>
    </xf>
    <xf numFmtId="0" fontId="67" fillId="9" borderId="156" xfId="2" applyFont="1" applyFill="1" applyBorder="1" applyAlignment="1">
      <alignment horizontal="center" vertical="center"/>
    </xf>
    <xf numFmtId="0" fontId="67" fillId="9" borderId="468" xfId="2" applyFont="1" applyFill="1" applyBorder="1" applyAlignment="1">
      <alignment horizontal="center" vertical="center"/>
    </xf>
    <xf numFmtId="0" fontId="51" fillId="0" borderId="156" xfId="2" applyFont="1" applyBorder="1" applyAlignment="1">
      <alignment horizontal="center" vertical="center"/>
    </xf>
    <xf numFmtId="0" fontId="51" fillId="0" borderId="468" xfId="2" applyFont="1" applyBorder="1" applyAlignment="1">
      <alignment horizontal="center" vertical="center"/>
    </xf>
    <xf numFmtId="0" fontId="75" fillId="0" borderId="156" xfId="2" applyFont="1" applyBorder="1" applyAlignment="1">
      <alignment horizontal="left" vertical="center" wrapText="1"/>
    </xf>
    <xf numFmtId="0" fontId="75" fillId="0" borderId="468" xfId="2" applyFont="1" applyBorder="1" applyAlignment="1">
      <alignment horizontal="left" vertical="center" wrapText="1"/>
    </xf>
    <xf numFmtId="0" fontId="51" fillId="0" borderId="156" xfId="2" applyFont="1" applyBorder="1" applyAlignment="1">
      <alignment horizontal="left" vertical="center"/>
    </xf>
    <xf numFmtId="0" fontId="51" fillId="0" borderId="468" xfId="2" applyFont="1" applyBorder="1" applyAlignment="1">
      <alignment horizontal="left" vertical="center"/>
    </xf>
    <xf numFmtId="0" fontId="51" fillId="0" borderId="146" xfId="2" applyFont="1" applyBorder="1" applyAlignment="1">
      <alignment horizontal="left" vertical="center" wrapText="1"/>
    </xf>
    <xf numFmtId="0" fontId="51" fillId="0" borderId="149" xfId="2" applyFont="1" applyBorder="1" applyAlignment="1">
      <alignment horizontal="left" vertical="center" wrapText="1"/>
    </xf>
    <xf numFmtId="0" fontId="51" fillId="0" borderId="155" xfId="2" applyFont="1" applyBorder="1" applyAlignment="1">
      <alignment horizontal="left" vertical="center" wrapText="1"/>
    </xf>
    <xf numFmtId="0" fontId="51" fillId="0" borderId="548" xfId="2" applyFont="1" applyBorder="1" applyAlignment="1">
      <alignment horizontal="left" vertical="center" wrapText="1"/>
    </xf>
    <xf numFmtId="0" fontId="51" fillId="0" borderId="521" xfId="2" applyFont="1" applyBorder="1" applyAlignment="1">
      <alignment horizontal="left" vertical="center" wrapText="1"/>
    </xf>
    <xf numFmtId="0" fontId="51" fillId="0" borderId="520" xfId="2" applyFont="1" applyBorder="1" applyAlignment="1">
      <alignment horizontal="left" vertical="center" wrapText="1"/>
    </xf>
    <xf numFmtId="0" fontId="57" fillId="0" borderId="146" xfId="2" applyFont="1" applyBorder="1" applyAlignment="1">
      <alignment horizontal="left" vertical="center" wrapText="1"/>
    </xf>
    <xf numFmtId="0" fontId="57" fillId="0" borderId="149" xfId="2" applyFont="1" applyBorder="1" applyAlignment="1">
      <alignment horizontal="left" vertical="center" wrapText="1"/>
    </xf>
    <xf numFmtId="0" fontId="57" fillId="0" borderId="155" xfId="2" applyFont="1" applyBorder="1" applyAlignment="1">
      <alignment horizontal="left" vertical="center" wrapText="1"/>
    </xf>
    <xf numFmtId="0" fontId="57" fillId="0" borderId="548" xfId="2" applyFont="1" applyBorder="1" applyAlignment="1">
      <alignment horizontal="left" vertical="center" wrapText="1"/>
    </xf>
    <xf numFmtId="0" fontId="57" fillId="0" borderId="521" xfId="2" applyFont="1" applyBorder="1" applyAlignment="1">
      <alignment horizontal="left" vertical="center" wrapText="1"/>
    </xf>
    <xf numFmtId="0" fontId="57" fillId="0" borderId="520" xfId="2" applyFont="1" applyBorder="1" applyAlignment="1">
      <alignment horizontal="left" vertical="center" wrapText="1"/>
    </xf>
    <xf numFmtId="0" fontId="57" fillId="0" borderId="156" xfId="2" applyFont="1" applyBorder="1" applyAlignment="1">
      <alignment horizontal="left" vertical="center"/>
    </xf>
    <xf numFmtId="0" fontId="57" fillId="0" borderId="468" xfId="2" applyFont="1" applyBorder="1" applyAlignment="1">
      <alignment horizontal="left" vertical="center"/>
    </xf>
    <xf numFmtId="0" fontId="57" fillId="0" borderId="156" xfId="2" applyFont="1" applyBorder="1" applyAlignment="1">
      <alignment horizontal="left" vertical="center" wrapText="1"/>
    </xf>
    <xf numFmtId="0" fontId="57" fillId="0" borderId="468" xfId="2" applyFont="1" applyBorder="1" applyAlignment="1">
      <alignment horizontal="left" vertical="center" wrapText="1"/>
    </xf>
    <xf numFmtId="0" fontId="56" fillId="0" borderId="156" xfId="2" applyFont="1" applyBorder="1" applyAlignment="1">
      <alignment horizontal="left" vertical="center" wrapText="1"/>
    </xf>
    <xf numFmtId="0" fontId="56" fillId="0" borderId="468" xfId="2" applyFont="1" applyBorder="1" applyAlignment="1">
      <alignment horizontal="left" vertical="center" wrapText="1"/>
    </xf>
    <xf numFmtId="41" fontId="9" fillId="6" borderId="592" xfId="1" applyFont="1" applyFill="1" applyBorder="1" applyAlignment="1" applyProtection="1">
      <alignment horizontal="center" vertical="center" shrinkToFit="1"/>
      <protection locked="0"/>
    </xf>
    <xf numFmtId="41" fontId="9" fillId="6" borderId="593" xfId="1" applyFont="1" applyFill="1" applyBorder="1" applyAlignment="1" applyProtection="1">
      <alignment horizontal="center" vertical="center" shrinkToFit="1"/>
      <protection locked="0"/>
    </xf>
    <xf numFmtId="41" fontId="9" fillId="6" borderId="511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421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284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268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12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13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563" xfId="1" applyFont="1" applyFill="1" applyBorder="1" applyAlignment="1" applyProtection="1">
      <alignment horizontal="center" vertical="center" shrinkToFit="1"/>
    </xf>
    <xf numFmtId="41" fontId="3" fillId="5" borderId="274" xfId="1" applyFont="1" applyFill="1" applyBorder="1" applyAlignment="1" applyProtection="1">
      <alignment horizontal="center" vertical="center" shrinkToFit="1"/>
    </xf>
    <xf numFmtId="41" fontId="3" fillId="5" borderId="452" xfId="1" applyFont="1" applyFill="1" applyBorder="1" applyAlignment="1" applyProtection="1">
      <alignment horizontal="center" vertical="center" shrinkToFit="1"/>
    </xf>
    <xf numFmtId="41" fontId="3" fillId="5" borderId="462" xfId="1" applyFont="1" applyFill="1" applyBorder="1" applyAlignment="1" applyProtection="1">
      <alignment horizontal="center" vertical="center" shrinkToFit="1"/>
    </xf>
    <xf numFmtId="41" fontId="3" fillId="5" borderId="544" xfId="1" applyFont="1" applyFill="1" applyBorder="1" applyAlignment="1" applyProtection="1">
      <alignment horizontal="center" vertical="center" shrinkToFit="1"/>
    </xf>
    <xf numFmtId="0" fontId="95" fillId="0" borderId="128" xfId="0" applyFont="1" applyBorder="1" applyAlignment="1" applyProtection="1">
      <alignment horizontal="center" vertical="center" wrapText="1"/>
      <protection locked="0"/>
    </xf>
    <xf numFmtId="0" fontId="95" fillId="0" borderId="129" xfId="0" applyFont="1" applyBorder="1" applyAlignment="1" applyProtection="1">
      <alignment horizontal="center" vertical="center" wrapText="1"/>
      <protection locked="0"/>
    </xf>
    <xf numFmtId="0" fontId="95" fillId="0" borderId="0" xfId="0" applyFont="1" applyAlignment="1" applyProtection="1">
      <alignment horizontal="center" vertical="center" wrapText="1"/>
      <protection locked="0"/>
    </xf>
    <xf numFmtId="0" fontId="95" fillId="0" borderId="131" xfId="0" applyFont="1" applyBorder="1" applyAlignment="1" applyProtection="1">
      <alignment horizontal="center" vertical="center" wrapText="1"/>
      <protection locked="0"/>
    </xf>
    <xf numFmtId="0" fontId="95" fillId="0" borderId="133" xfId="0" applyFont="1" applyBorder="1" applyAlignment="1" applyProtection="1">
      <alignment horizontal="center" vertical="center" wrapText="1"/>
      <protection locked="0"/>
    </xf>
    <xf numFmtId="0" fontId="95" fillId="0" borderId="134" xfId="0" applyFont="1" applyBorder="1" applyAlignment="1" applyProtection="1">
      <alignment horizontal="center" vertical="center" wrapText="1"/>
      <protection locked="0"/>
    </xf>
    <xf numFmtId="41" fontId="9" fillId="6" borderId="590" xfId="1" applyFont="1" applyFill="1" applyBorder="1" applyAlignment="1" applyProtection="1">
      <alignment horizontal="center" vertical="center" shrinkToFit="1"/>
      <protection locked="0"/>
    </xf>
    <xf numFmtId="41" fontId="9" fillId="6" borderId="591" xfId="1" applyFont="1" applyFill="1" applyBorder="1" applyAlignment="1" applyProtection="1">
      <alignment horizontal="center" vertical="center" shrinkToFit="1"/>
      <protection locked="0"/>
    </xf>
    <xf numFmtId="41" fontId="9" fillId="13" borderId="174" xfId="1" applyFont="1" applyFill="1" applyBorder="1" applyAlignment="1" applyProtection="1">
      <alignment horizontal="center" vertical="center" shrinkToFit="1"/>
      <protection locked="0"/>
    </xf>
    <xf numFmtId="41" fontId="9" fillId="13" borderId="175" xfId="1" applyFont="1" applyFill="1" applyBorder="1" applyAlignment="1" applyProtection="1">
      <alignment horizontal="center" vertical="center" shrinkToFit="1"/>
      <protection locked="0"/>
    </xf>
    <xf numFmtId="41" fontId="9" fillId="6" borderId="559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0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6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4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7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5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75" xfId="1" applyFont="1" applyFill="1" applyBorder="1" applyAlignment="1" applyProtection="1">
      <alignment horizontal="center" vertical="center" shrinkToFit="1"/>
      <protection locked="0"/>
    </xf>
    <xf numFmtId="41" fontId="9" fillId="6" borderId="574" xfId="1" applyFont="1" applyFill="1" applyBorder="1" applyAlignment="1" applyProtection="1">
      <alignment horizontal="center" vertical="center" shrinkToFit="1"/>
      <protection locked="0"/>
    </xf>
    <xf numFmtId="41" fontId="3" fillId="5" borderId="538" xfId="1" applyFont="1" applyFill="1" applyBorder="1" applyAlignment="1" applyProtection="1">
      <alignment horizontal="center" vertical="center" shrinkToFit="1"/>
    </xf>
    <xf numFmtId="41" fontId="3" fillId="5" borderId="489" xfId="1" applyFont="1" applyFill="1" applyBorder="1" applyAlignment="1" applyProtection="1">
      <alignment horizontal="center" vertical="center" shrinkToFit="1"/>
    </xf>
    <xf numFmtId="41" fontId="3" fillId="5" borderId="461" xfId="1" applyFont="1" applyFill="1" applyBorder="1" applyAlignment="1" applyProtection="1">
      <alignment horizontal="center" vertical="center" shrinkToFit="1"/>
    </xf>
    <xf numFmtId="41" fontId="9" fillId="6" borderId="559" xfId="1" applyFont="1" applyFill="1" applyBorder="1" applyAlignment="1" applyProtection="1">
      <alignment horizontal="center" vertical="center" shrinkToFit="1"/>
      <protection locked="0"/>
    </xf>
    <xf numFmtId="41" fontId="9" fillId="6" borderId="268" xfId="1" applyFont="1" applyFill="1" applyBorder="1" applyAlignment="1" applyProtection="1">
      <alignment horizontal="center" vertical="center" shrinkToFit="1"/>
      <protection locked="0"/>
    </xf>
    <xf numFmtId="41" fontId="9" fillId="6" borderId="560" xfId="1" applyFont="1" applyFill="1" applyBorder="1" applyAlignment="1" applyProtection="1">
      <alignment horizontal="center" vertical="center" shrinkToFit="1"/>
      <protection locked="0"/>
    </xf>
    <xf numFmtId="41" fontId="9" fillId="6" borderId="579" xfId="1" applyFont="1" applyFill="1" applyBorder="1" applyAlignment="1" applyProtection="1">
      <alignment horizontal="center" vertical="center" shrinkToFit="1"/>
      <protection locked="0"/>
    </xf>
    <xf numFmtId="41" fontId="9" fillId="6" borderId="581" xfId="1" applyFont="1" applyFill="1" applyBorder="1" applyAlignment="1" applyProtection="1">
      <alignment horizontal="center" vertical="center" shrinkToFit="1"/>
      <protection locked="0"/>
    </xf>
    <xf numFmtId="41" fontId="9" fillId="6" borderId="580" xfId="1" applyFont="1" applyFill="1" applyBorder="1" applyAlignment="1" applyProtection="1">
      <alignment horizontal="center" vertical="center" shrinkToFit="1"/>
      <protection locked="0"/>
    </xf>
    <xf numFmtId="41" fontId="9" fillId="6" borderId="573" xfId="1" applyFont="1" applyFill="1" applyBorder="1" applyAlignment="1" applyProtection="1">
      <alignment horizontal="center" vertical="center" shrinkToFit="1"/>
      <protection locked="0"/>
    </xf>
    <xf numFmtId="41" fontId="9" fillId="13" borderId="299" xfId="1" applyFont="1" applyFill="1" applyBorder="1" applyAlignment="1" applyProtection="1">
      <alignment horizontal="center" vertical="center" shrinkToFit="1"/>
      <protection locked="0"/>
    </xf>
    <xf numFmtId="41" fontId="9" fillId="13" borderId="301" xfId="1" applyFont="1" applyFill="1" applyBorder="1" applyAlignment="1" applyProtection="1">
      <alignment horizontal="center" vertical="center" shrinkToFit="1"/>
      <protection locked="0"/>
    </xf>
    <xf numFmtId="41" fontId="9" fillId="6" borderId="594" xfId="1" applyFont="1" applyFill="1" applyBorder="1" applyAlignment="1" applyProtection="1">
      <alignment horizontal="center" vertical="center" shrinkToFit="1"/>
      <protection locked="0"/>
    </xf>
    <xf numFmtId="41" fontId="9" fillId="6" borderId="595" xfId="1" applyFont="1" applyFill="1" applyBorder="1" applyAlignment="1" applyProtection="1">
      <alignment horizontal="center" vertical="center" shrinkToFit="1"/>
      <protection locked="0"/>
    </xf>
    <xf numFmtId="41" fontId="9" fillId="6" borderId="584" xfId="1" applyFont="1" applyFill="1" applyBorder="1" applyAlignment="1" applyProtection="1">
      <alignment horizontal="center" vertical="center" shrinkToFit="1"/>
      <protection locked="0"/>
    </xf>
    <xf numFmtId="41" fontId="56" fillId="5" borderId="478" xfId="0" applyNumberFormat="1" applyFont="1" applyFill="1" applyBorder="1" applyAlignment="1" applyProtection="1">
      <alignment horizontal="center" vertical="center" shrinkToFit="1"/>
      <protection locked="0"/>
    </xf>
    <xf numFmtId="41" fontId="56" fillId="5" borderId="479" xfId="0" applyNumberFormat="1" applyFont="1" applyFill="1" applyBorder="1" applyAlignment="1" applyProtection="1">
      <alignment horizontal="center" vertical="center" shrinkToFit="1"/>
      <protection locked="0"/>
    </xf>
    <xf numFmtId="0" fontId="56" fillId="0" borderId="476" xfId="0" applyFont="1" applyBorder="1" applyAlignment="1" applyProtection="1">
      <alignment horizontal="center" vertical="center"/>
      <protection locked="0"/>
    </xf>
    <xf numFmtId="0" fontId="56" fillId="0" borderId="477" xfId="0" applyFont="1" applyBorder="1" applyAlignment="1" applyProtection="1">
      <alignment horizontal="center" vertical="center"/>
      <protection locked="0"/>
    </xf>
    <xf numFmtId="41" fontId="91" fillId="6" borderId="229" xfId="0" applyNumberFormat="1" applyFont="1" applyFill="1" applyBorder="1" applyAlignment="1" applyProtection="1">
      <alignment horizontal="center" vertical="center" shrinkToFit="1"/>
      <protection locked="0"/>
    </xf>
    <xf numFmtId="41" fontId="91" fillId="6" borderId="150" xfId="0" applyNumberFormat="1" applyFont="1" applyFill="1" applyBorder="1" applyAlignment="1" applyProtection="1">
      <alignment horizontal="center" vertical="center" shrinkToFit="1"/>
      <protection locked="0"/>
    </xf>
    <xf numFmtId="41" fontId="91" fillId="6" borderId="151" xfId="0" applyNumberFormat="1" applyFont="1" applyFill="1" applyBorder="1" applyAlignment="1" applyProtection="1">
      <alignment horizontal="center" vertical="center" shrinkToFit="1"/>
      <protection locked="0"/>
    </xf>
    <xf numFmtId="41" fontId="56" fillId="5" borderId="480" xfId="0" applyNumberFormat="1" applyFont="1" applyFill="1" applyBorder="1" applyAlignment="1" applyProtection="1">
      <alignment horizontal="center" vertical="center" shrinkToFit="1"/>
      <protection locked="0"/>
    </xf>
    <xf numFmtId="41" fontId="56" fillId="5" borderId="473" xfId="0" applyNumberFormat="1" applyFont="1" applyFill="1" applyBorder="1" applyAlignment="1" applyProtection="1">
      <alignment horizontal="center" vertical="center" shrinkToFit="1"/>
      <protection locked="0"/>
    </xf>
    <xf numFmtId="0" fontId="56" fillId="0" borderId="481" xfId="0" applyFont="1" applyBorder="1" applyAlignment="1" applyProtection="1">
      <alignment horizontal="center" vertical="center"/>
      <protection locked="0"/>
    </xf>
    <xf numFmtId="41" fontId="91" fillId="6" borderId="230" xfId="0" applyNumberFormat="1" applyFont="1" applyFill="1" applyBorder="1" applyAlignment="1" applyProtection="1">
      <alignment horizontal="center" vertical="center" shrinkToFit="1"/>
      <protection locked="0"/>
    </xf>
    <xf numFmtId="41" fontId="91" fillId="6" borderId="231" xfId="0" applyNumberFormat="1" applyFont="1" applyFill="1" applyBorder="1" applyAlignment="1" applyProtection="1">
      <alignment horizontal="center" vertical="center" shrinkToFit="1"/>
      <protection locked="0"/>
    </xf>
    <xf numFmtId="41" fontId="91" fillId="6" borderId="469" xfId="0" applyNumberFormat="1" applyFont="1" applyFill="1" applyBorder="1" applyAlignment="1" applyProtection="1">
      <alignment horizontal="center" vertical="center" shrinkToFit="1"/>
      <protection locked="0"/>
    </xf>
    <xf numFmtId="41" fontId="91" fillId="6" borderId="282" xfId="0" applyNumberFormat="1" applyFont="1" applyFill="1" applyBorder="1" applyAlignment="1" applyProtection="1">
      <alignment horizontal="center" vertical="center" shrinkToFit="1"/>
      <protection locked="0"/>
    </xf>
    <xf numFmtId="0" fontId="91" fillId="5" borderId="471" xfId="0" applyFont="1" applyFill="1" applyBorder="1" applyAlignment="1" applyProtection="1">
      <alignment horizontal="center" vertical="center" wrapText="1"/>
      <protection locked="0"/>
    </xf>
    <xf numFmtId="0" fontId="91" fillId="5" borderId="137" xfId="0" applyFont="1" applyFill="1" applyBorder="1" applyAlignment="1" applyProtection="1">
      <alignment horizontal="center" vertical="center" wrapText="1"/>
      <protection locked="0"/>
    </xf>
    <xf numFmtId="0" fontId="91" fillId="5" borderId="474" xfId="0" applyFont="1" applyFill="1" applyBorder="1" applyAlignment="1" applyProtection="1">
      <alignment horizontal="center" vertical="center" wrapText="1"/>
      <protection locked="0"/>
    </xf>
    <xf numFmtId="0" fontId="91" fillId="5" borderId="475" xfId="0" applyFont="1" applyFill="1" applyBorder="1" applyAlignment="1" applyProtection="1">
      <alignment horizontal="center" vertical="center" wrapText="1"/>
      <protection locked="0"/>
    </xf>
    <xf numFmtId="41" fontId="91" fillId="6" borderId="470" xfId="0" applyNumberFormat="1" applyFont="1" applyFill="1" applyBorder="1" applyAlignment="1" applyProtection="1">
      <alignment horizontal="center" vertical="center" shrinkToFit="1"/>
      <protection locked="0"/>
    </xf>
    <xf numFmtId="0" fontId="56" fillId="5" borderId="472" xfId="0" applyFont="1" applyFill="1" applyBorder="1" applyAlignment="1" applyProtection="1">
      <alignment horizontal="center" vertical="center"/>
      <protection locked="0"/>
    </xf>
    <xf numFmtId="0" fontId="56" fillId="5" borderId="473" xfId="0" applyFont="1" applyFill="1" applyBorder="1" applyAlignment="1" applyProtection="1">
      <alignment horizontal="center" vertical="center"/>
      <protection locked="0"/>
    </xf>
    <xf numFmtId="41" fontId="91" fillId="6" borderId="281" xfId="0" applyNumberFormat="1" applyFont="1" applyFill="1" applyBorder="1" applyAlignment="1" applyProtection="1">
      <alignment horizontal="center" vertical="center" shrinkToFit="1"/>
      <protection locked="0"/>
    </xf>
    <xf numFmtId="0" fontId="56" fillId="0" borderId="272" xfId="0" applyFont="1" applyBorder="1" applyAlignment="1" applyProtection="1">
      <alignment horizontal="center" vertical="center" wrapText="1"/>
      <protection locked="0"/>
    </xf>
    <xf numFmtId="0" fontId="56" fillId="0" borderId="198" xfId="0" applyFont="1" applyBorder="1" applyAlignment="1" applyProtection="1">
      <alignment horizontal="center" vertical="center"/>
      <protection locked="0"/>
    </xf>
    <xf numFmtId="0" fontId="91" fillId="5" borderId="482" xfId="0" applyFont="1" applyFill="1" applyBorder="1" applyAlignment="1" applyProtection="1">
      <alignment horizontal="center" vertical="center" wrapText="1"/>
      <protection locked="0"/>
    </xf>
    <xf numFmtId="41" fontId="9" fillId="6" borderId="218" xfId="1" applyFont="1" applyFill="1" applyBorder="1" applyAlignment="1" applyProtection="1">
      <alignment horizontal="center" vertical="center" shrinkToFit="1"/>
      <protection locked="0"/>
    </xf>
    <xf numFmtId="41" fontId="9" fillId="6" borderId="571" xfId="1" applyFont="1" applyFill="1" applyBorder="1" applyAlignment="1" applyProtection="1">
      <alignment horizontal="center" vertical="center" shrinkToFit="1"/>
      <protection locked="0"/>
    </xf>
    <xf numFmtId="41" fontId="9" fillId="6" borderId="569" xfId="1" applyFont="1" applyFill="1" applyBorder="1" applyAlignment="1" applyProtection="1">
      <alignment horizontal="center" vertical="center" shrinkToFit="1"/>
      <protection locked="0"/>
    </xf>
    <xf numFmtId="41" fontId="9" fillId="6" borderId="568" xfId="1" applyFont="1" applyFill="1" applyBorder="1" applyAlignment="1" applyProtection="1">
      <alignment horizontal="center" vertical="center" shrinkToFit="1"/>
      <protection locked="0"/>
    </xf>
    <xf numFmtId="41" fontId="9" fillId="13" borderId="170" xfId="1" applyFont="1" applyFill="1" applyBorder="1" applyAlignment="1" applyProtection="1">
      <alignment horizontal="center" vertical="center" shrinkToFit="1"/>
      <protection locked="0"/>
    </xf>
    <xf numFmtId="41" fontId="9" fillId="13" borderId="172" xfId="1" applyFont="1" applyFill="1" applyBorder="1" applyAlignment="1" applyProtection="1">
      <alignment horizontal="center" vertical="center" shrinkToFit="1"/>
      <protection locked="0"/>
    </xf>
    <xf numFmtId="41" fontId="9" fillId="6" borderId="260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261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1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562" xfId="0" applyNumberFormat="1" applyFont="1" applyFill="1" applyBorder="1" applyAlignment="1" applyProtection="1">
      <alignment horizontal="center" vertical="center" shrinkToFit="1"/>
      <protection locked="0"/>
    </xf>
    <xf numFmtId="41" fontId="9" fillId="6" borderId="261" xfId="1" applyFont="1" applyFill="1" applyBorder="1" applyAlignment="1" applyProtection="1">
      <alignment horizontal="center" vertical="center" shrinkToFit="1"/>
      <protection locked="0"/>
    </xf>
    <xf numFmtId="41" fontId="9" fillId="6" borderId="418" xfId="1" applyFont="1" applyFill="1" applyBorder="1" applyAlignment="1" applyProtection="1">
      <alignment horizontal="center" vertical="center" shrinkToFit="1"/>
      <protection locked="0"/>
    </xf>
    <xf numFmtId="41" fontId="9" fillId="6" borderId="561" xfId="1" applyFont="1" applyFill="1" applyBorder="1" applyAlignment="1" applyProtection="1">
      <alignment horizontal="center" vertical="center" shrinkToFit="1"/>
      <protection locked="0"/>
    </xf>
    <xf numFmtId="41" fontId="9" fillId="6" borderId="562" xfId="1" applyFont="1" applyFill="1" applyBorder="1" applyAlignment="1" applyProtection="1">
      <alignment horizontal="center" vertical="center" shrinkToFit="1"/>
      <protection locked="0"/>
    </xf>
    <xf numFmtId="41" fontId="9" fillId="6" borderId="439" xfId="1" applyFont="1" applyFill="1" applyBorder="1" applyAlignment="1" applyProtection="1">
      <alignment horizontal="center" vertical="center" shrinkToFit="1"/>
      <protection locked="0"/>
    </xf>
    <xf numFmtId="41" fontId="9" fillId="6" borderId="431" xfId="1" applyFont="1" applyFill="1" applyBorder="1" applyAlignment="1" applyProtection="1">
      <alignment horizontal="center" vertical="center" shrinkToFit="1"/>
      <protection locked="0"/>
    </xf>
    <xf numFmtId="41" fontId="9" fillId="6" borderId="441" xfId="1" applyFont="1" applyFill="1" applyBorder="1" applyAlignment="1" applyProtection="1">
      <alignment horizontal="center" vertical="center" shrinkToFit="1"/>
      <protection locked="0"/>
    </xf>
    <xf numFmtId="0" fontId="9" fillId="0" borderId="151" xfId="0" applyFont="1" applyBorder="1" applyAlignment="1" applyProtection="1">
      <alignment horizontal="center" vertical="center" wrapText="1"/>
      <protection locked="0"/>
    </xf>
    <xf numFmtId="0" fontId="9" fillId="0" borderId="152" xfId="0" applyFont="1" applyBorder="1" applyAlignment="1" applyProtection="1">
      <alignment horizontal="center" vertical="center" wrapText="1"/>
      <protection locked="0"/>
    </xf>
    <xf numFmtId="0" fontId="9" fillId="0" borderId="127" xfId="0" applyFont="1" applyBorder="1" applyAlignment="1" applyProtection="1">
      <alignment horizontal="center" vertical="center" wrapText="1"/>
      <protection locked="0"/>
    </xf>
    <xf numFmtId="0" fontId="9" fillId="0" borderId="129" xfId="0" applyFont="1" applyBorder="1" applyAlignment="1" applyProtection="1">
      <alignment horizontal="center" vertical="center" wrapText="1"/>
      <protection locked="0"/>
    </xf>
    <xf numFmtId="0" fontId="9" fillId="0" borderId="132" xfId="0" applyFont="1" applyBorder="1" applyAlignment="1" applyProtection="1">
      <alignment horizontal="center" vertical="center" wrapText="1"/>
      <protection locked="0"/>
    </xf>
    <xf numFmtId="0" fontId="9" fillId="0" borderId="134" xfId="0" applyFont="1" applyBorder="1" applyAlignment="1" applyProtection="1">
      <alignment horizontal="center" vertical="center" wrapText="1"/>
      <protection locked="0"/>
    </xf>
    <xf numFmtId="41" fontId="9" fillId="6" borderId="435" xfId="1" applyFont="1" applyFill="1" applyBorder="1" applyAlignment="1" applyProtection="1">
      <alignment horizontal="center" vertical="center" shrinkToFit="1"/>
      <protection locked="0"/>
    </xf>
    <xf numFmtId="41" fontId="9" fillId="6" borderId="485" xfId="1" applyFont="1" applyFill="1" applyBorder="1" applyAlignment="1" applyProtection="1">
      <alignment horizontal="center" vertical="center" shrinkToFit="1"/>
      <protection locked="0"/>
    </xf>
    <xf numFmtId="41" fontId="9" fillId="6" borderId="432" xfId="1" applyFont="1" applyFill="1" applyBorder="1" applyAlignment="1" applyProtection="1">
      <alignment horizontal="center" vertical="center" shrinkToFit="1"/>
      <protection locked="0"/>
    </xf>
    <xf numFmtId="0" fontId="9" fillId="0" borderId="151" xfId="0" applyFont="1" applyBorder="1" applyAlignment="1" applyProtection="1">
      <alignment horizontal="center" vertical="center" wrapText="1" shrinkToFit="1"/>
      <protection locked="0"/>
    </xf>
    <xf numFmtId="0" fontId="9" fillId="0" borderId="138" xfId="0" applyFont="1" applyBorder="1" applyAlignment="1" applyProtection="1">
      <alignment horizontal="center" vertical="center" shrinkToFit="1"/>
      <protection locked="0"/>
    </xf>
    <xf numFmtId="0" fontId="14" fillId="0" borderId="128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133" xfId="0" applyFont="1" applyBorder="1" applyAlignment="1" applyProtection="1">
      <alignment horizontal="center" vertical="center" wrapText="1"/>
      <protection locked="0"/>
    </xf>
    <xf numFmtId="0" fontId="14" fillId="0" borderId="127" xfId="0" applyFont="1" applyBorder="1" applyAlignment="1" applyProtection="1">
      <alignment horizontal="center" vertical="center" wrapText="1"/>
      <protection locked="0"/>
    </xf>
    <xf numFmtId="0" fontId="14" fillId="0" borderId="129" xfId="0" applyFont="1" applyBorder="1" applyAlignment="1" applyProtection="1">
      <alignment horizontal="center" vertical="center" wrapText="1"/>
      <protection locked="0"/>
    </xf>
    <xf numFmtId="0" fontId="14" fillId="0" borderId="130" xfId="0" applyFont="1" applyBorder="1" applyAlignment="1" applyProtection="1">
      <alignment horizontal="center" vertical="center" wrapText="1"/>
      <protection locked="0"/>
    </xf>
    <xf numFmtId="0" fontId="14" fillId="0" borderId="131" xfId="0" applyFont="1" applyBorder="1" applyAlignment="1" applyProtection="1">
      <alignment horizontal="center" vertical="center" wrapText="1"/>
      <protection locked="0"/>
    </xf>
    <xf numFmtId="0" fontId="14" fillId="0" borderId="132" xfId="0" applyFont="1" applyBorder="1" applyAlignment="1" applyProtection="1">
      <alignment horizontal="center" vertical="center" wrapText="1"/>
      <protection locked="0"/>
    </xf>
    <xf numFmtId="0" fontId="14" fillId="0" borderId="134" xfId="0" applyFont="1" applyBorder="1" applyAlignment="1" applyProtection="1">
      <alignment horizontal="center" vertical="center" wrapText="1"/>
      <protection locked="0"/>
    </xf>
    <xf numFmtId="0" fontId="14" fillId="0" borderId="151" xfId="0" applyFont="1" applyBorder="1" applyAlignment="1" applyProtection="1">
      <alignment horizontal="center" vertical="center" wrapText="1"/>
      <protection locked="0"/>
    </xf>
    <xf numFmtId="0" fontId="14" fillId="0" borderId="138" xfId="0" applyFont="1" applyBorder="1" applyAlignment="1" applyProtection="1">
      <alignment horizontal="center" vertical="center" wrapText="1"/>
      <protection locked="0"/>
    </xf>
    <xf numFmtId="0" fontId="14" fillId="0" borderId="152" xfId="0" applyFont="1" applyBorder="1" applyAlignment="1" applyProtection="1">
      <alignment horizontal="center" vertical="center" wrapText="1"/>
      <protection locked="0"/>
    </xf>
    <xf numFmtId="0" fontId="14" fillId="0" borderId="136" xfId="0" applyFont="1" applyBorder="1" applyAlignment="1" applyProtection="1">
      <alignment horizontal="center" vertical="center" wrapText="1"/>
      <protection locked="0"/>
    </xf>
    <xf numFmtId="0" fontId="14" fillId="0" borderId="137" xfId="0" applyFont="1" applyBorder="1" applyAlignment="1" applyProtection="1">
      <alignment horizontal="center" vertical="center" wrapText="1"/>
      <protection locked="0"/>
    </xf>
    <xf numFmtId="41" fontId="3" fillId="5" borderId="438" xfId="1" applyFont="1" applyFill="1" applyBorder="1" applyAlignment="1" applyProtection="1">
      <alignment horizontal="center" vertical="center" shrinkToFit="1"/>
    </xf>
    <xf numFmtId="41" fontId="3" fillId="5" borderId="439" xfId="1" applyFont="1" applyFill="1" applyBorder="1" applyAlignment="1" applyProtection="1">
      <alignment horizontal="center" vertical="center" shrinkToFit="1"/>
    </xf>
    <xf numFmtId="41" fontId="9" fillId="6" borderId="440" xfId="1" applyFont="1" applyFill="1" applyBorder="1" applyAlignment="1" applyProtection="1">
      <alignment horizontal="center" vertical="center" shrinkToFit="1"/>
      <protection locked="0"/>
    </xf>
    <xf numFmtId="41" fontId="3" fillId="5" borderId="419" xfId="1" applyFont="1" applyFill="1" applyBorder="1" applyAlignment="1" applyProtection="1">
      <alignment horizontal="center" vertical="center" shrinkToFit="1"/>
    </xf>
    <xf numFmtId="41" fontId="3" fillId="5" borderId="420" xfId="1" applyFont="1" applyFill="1" applyBorder="1" applyAlignment="1" applyProtection="1">
      <alignment horizontal="center" vertical="center" shrinkToFit="1"/>
    </xf>
    <xf numFmtId="41" fontId="9" fillId="6" borderId="423" xfId="1" applyFont="1" applyFill="1" applyBorder="1" applyAlignment="1" applyProtection="1">
      <alignment horizontal="center" vertical="center" shrinkToFit="1"/>
      <protection locked="0"/>
    </xf>
    <xf numFmtId="41" fontId="9" fillId="6" borderId="422" xfId="1" applyFont="1" applyFill="1" applyBorder="1" applyAlignment="1" applyProtection="1">
      <alignment horizontal="center" vertical="center" shrinkToFit="1"/>
      <protection locked="0"/>
    </xf>
    <xf numFmtId="0" fontId="10" fillId="0" borderId="150" xfId="0" applyFont="1" applyBorder="1" applyAlignment="1" applyProtection="1">
      <alignment horizontal="center" vertical="center" wrapText="1"/>
      <protection locked="0"/>
    </xf>
    <xf numFmtId="0" fontId="11" fillId="0" borderId="112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361" xfId="0" applyFont="1" applyBorder="1" applyAlignment="1" applyProtection="1">
      <alignment horizontal="left" vertical="center" wrapText="1"/>
      <protection locked="0"/>
    </xf>
    <xf numFmtId="0" fontId="64" fillId="5" borderId="29" xfId="0" applyFont="1" applyFill="1" applyBorder="1" applyAlignment="1" applyProtection="1">
      <alignment horizontal="center" vertical="center" wrapText="1"/>
      <protection locked="0"/>
    </xf>
    <xf numFmtId="0" fontId="64" fillId="5" borderId="30" xfId="0" applyFont="1" applyFill="1" applyBorder="1" applyAlignment="1" applyProtection="1">
      <alignment horizontal="center" vertical="center" wrapText="1"/>
      <protection locked="0"/>
    </xf>
    <xf numFmtId="41" fontId="9" fillId="6" borderId="0" xfId="1" applyFont="1" applyFill="1" applyBorder="1" applyAlignment="1" applyProtection="1">
      <alignment horizontal="center" vertical="center" shrinkToFit="1"/>
      <protection locked="0"/>
    </xf>
    <xf numFmtId="41" fontId="9" fillId="6" borderId="338" xfId="1" applyFont="1" applyFill="1" applyBorder="1" applyAlignment="1" applyProtection="1">
      <alignment horizontal="center" vertical="center" shrinkToFit="1"/>
      <protection locked="0"/>
    </xf>
    <xf numFmtId="177" fontId="85" fillId="5" borderId="394" xfId="0" applyNumberFormat="1" applyFont="1" applyFill="1" applyBorder="1" applyAlignment="1" applyProtection="1">
      <alignment horizontal="center" vertical="center" wrapText="1"/>
      <protection locked="0"/>
    </xf>
    <xf numFmtId="177" fontId="85" fillId="5" borderId="395" xfId="0" applyNumberFormat="1" applyFont="1" applyFill="1" applyBorder="1" applyAlignment="1" applyProtection="1">
      <alignment horizontal="center" vertical="center" wrapText="1"/>
      <protection locked="0"/>
    </xf>
    <xf numFmtId="177" fontId="85" fillId="5" borderId="27" xfId="0" applyNumberFormat="1" applyFont="1" applyFill="1" applyBorder="1" applyAlignment="1" applyProtection="1">
      <alignment horizontal="center" vertical="center" wrapText="1"/>
      <protection locked="0"/>
    </xf>
    <xf numFmtId="177" fontId="85" fillId="5" borderId="2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Border="1" applyAlignment="1" applyProtection="1">
      <alignment horizontal="center" vertical="center" wrapText="1"/>
      <protection locked="0"/>
    </xf>
    <xf numFmtId="0" fontId="10" fillId="0" borderId="37" xfId="0" applyFont="1" applyBorder="1" applyAlignment="1" applyProtection="1">
      <alignment horizontal="center" vertical="center" wrapText="1"/>
      <protection locked="0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10" fillId="0" borderId="56" xfId="0" applyFont="1" applyBorder="1" applyAlignment="1" applyProtection="1">
      <alignment horizontal="center" vertical="center" wrapText="1"/>
      <protection locked="0"/>
    </xf>
    <xf numFmtId="0" fontId="10" fillId="0" borderId="57" xfId="0" applyFont="1" applyBorder="1" applyAlignment="1" applyProtection="1">
      <alignment horizontal="center" vertical="center" wrapText="1"/>
      <protection locked="0"/>
    </xf>
    <xf numFmtId="0" fontId="10" fillId="0" borderId="34" xfId="0" applyFont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 applyProtection="1">
      <alignment horizontal="center" vertical="center" wrapText="1"/>
      <protection locked="0"/>
    </xf>
    <xf numFmtId="0" fontId="9" fillId="0" borderId="37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9" fillId="0" borderId="56" xfId="0" applyFont="1" applyBorder="1" applyAlignment="1" applyProtection="1">
      <alignment horizontal="center" vertical="center" wrapText="1"/>
      <protection locked="0"/>
    </xf>
    <xf numFmtId="0" fontId="9" fillId="0" borderId="57" xfId="0" applyFont="1" applyBorder="1" applyAlignment="1" applyProtection="1">
      <alignment horizontal="center" vertical="center" wrapText="1"/>
      <protection locked="0"/>
    </xf>
    <xf numFmtId="41" fontId="9" fillId="6" borderId="583" xfId="1" applyFont="1" applyFill="1" applyBorder="1" applyAlignment="1" applyProtection="1">
      <alignment horizontal="center" vertical="center" shrinkToFit="1"/>
      <protection locked="0"/>
    </xf>
    <xf numFmtId="41" fontId="9" fillId="6" borderId="582" xfId="1" applyFont="1" applyFill="1" applyBorder="1" applyAlignment="1" applyProtection="1">
      <alignment horizontal="center" vertical="center" shrinkToFit="1"/>
      <protection locked="0"/>
    </xf>
    <xf numFmtId="41" fontId="9" fillId="6" borderId="542" xfId="1" applyFont="1" applyFill="1" applyBorder="1" applyAlignment="1" applyProtection="1">
      <alignment horizontal="center" vertical="center" shrinkToFit="1"/>
      <protection locked="0"/>
    </xf>
    <xf numFmtId="41" fontId="9" fillId="6" borderId="540" xfId="1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381" xfId="0" applyFont="1" applyBorder="1" applyAlignment="1" applyProtection="1">
      <alignment horizontal="center" vertical="center" wrapText="1"/>
      <protection locked="0"/>
    </xf>
    <xf numFmtId="0" fontId="10" fillId="0" borderId="332" xfId="0" applyFont="1" applyBorder="1" applyAlignment="1" applyProtection="1">
      <alignment horizontal="center" vertical="center" wrapText="1"/>
      <protection locked="0"/>
    </xf>
    <xf numFmtId="0" fontId="9" fillId="0" borderId="380" xfId="0" applyFont="1" applyBorder="1" applyAlignment="1" applyProtection="1">
      <alignment horizontal="center" vertical="center" wrapText="1"/>
      <protection locked="0"/>
    </xf>
    <xf numFmtId="0" fontId="9" fillId="0" borderId="126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9" fillId="0" borderId="150" xfId="0" applyFont="1" applyBorder="1" applyAlignment="1" applyProtection="1">
      <alignment horizontal="center" vertical="center" wrapText="1"/>
      <protection locked="0"/>
    </xf>
    <xf numFmtId="0" fontId="9" fillId="0" borderId="125" xfId="0" applyFont="1" applyBorder="1" applyAlignment="1" applyProtection="1">
      <alignment horizontal="center" vertical="center" wrapText="1"/>
      <protection locked="0"/>
    </xf>
    <xf numFmtId="0" fontId="24" fillId="0" borderId="135" xfId="0" applyFont="1" applyBorder="1" applyAlignment="1" applyProtection="1">
      <alignment horizontal="center" vertical="center"/>
      <protection locked="0"/>
    </xf>
    <xf numFmtId="0" fontId="25" fillId="0" borderId="136" xfId="0" applyFont="1" applyBorder="1" applyAlignment="1" applyProtection="1">
      <alignment horizontal="center" vertical="center"/>
      <protection locked="0"/>
    </xf>
    <xf numFmtId="0" fontId="25" fillId="0" borderId="137" xfId="0" applyFont="1" applyBorder="1" applyAlignment="1" applyProtection="1">
      <alignment horizontal="center" vertical="center"/>
      <protection locked="0"/>
    </xf>
    <xf numFmtId="0" fontId="64" fillId="5" borderId="141" xfId="0" applyFont="1" applyFill="1" applyBorder="1" applyAlignment="1">
      <alignment horizontal="center" vertical="center" wrapText="1"/>
    </xf>
    <xf numFmtId="0" fontId="64" fillId="5" borderId="142" xfId="0" applyFont="1" applyFill="1" applyBorder="1" applyAlignment="1">
      <alignment horizontal="center" vertical="center" wrapText="1"/>
    </xf>
    <xf numFmtId="0" fontId="14" fillId="0" borderId="150" xfId="0" applyFont="1" applyBorder="1" applyAlignment="1" applyProtection="1">
      <alignment horizontal="center" vertical="center" wrapText="1"/>
      <protection locked="0"/>
    </xf>
    <xf numFmtId="0" fontId="2" fillId="6" borderId="24" xfId="0" applyFont="1" applyFill="1" applyBorder="1" applyAlignment="1" applyProtection="1">
      <alignment horizontal="center" vertical="center" shrinkToFit="1"/>
      <protection locked="0"/>
    </xf>
    <xf numFmtId="0" fontId="2" fillId="6" borderId="12" xfId="0" applyFont="1" applyFill="1" applyBorder="1" applyAlignment="1" applyProtection="1">
      <alignment horizontal="center" vertical="center" shrinkToFit="1"/>
      <protection locked="0"/>
    </xf>
    <xf numFmtId="0" fontId="19" fillId="6" borderId="377" xfId="0" applyFont="1" applyFill="1" applyBorder="1" applyAlignment="1" applyProtection="1">
      <alignment horizontal="center" vertical="center" shrinkToFit="1"/>
      <protection locked="0"/>
    </xf>
    <xf numFmtId="0" fontId="19" fillId="6" borderId="378" xfId="0" applyFont="1" applyFill="1" applyBorder="1" applyAlignment="1" applyProtection="1">
      <alignment horizontal="center" vertical="center" shrinkToFit="1"/>
      <protection locked="0"/>
    </xf>
    <xf numFmtId="0" fontId="19" fillId="6" borderId="16" xfId="0" applyFont="1" applyFill="1" applyBorder="1" applyAlignment="1" applyProtection="1">
      <alignment horizontal="center" vertical="center" shrinkToFit="1"/>
      <protection locked="0"/>
    </xf>
    <xf numFmtId="0" fontId="19" fillId="6" borderId="17" xfId="0" applyFont="1" applyFill="1" applyBorder="1" applyAlignment="1" applyProtection="1">
      <alignment horizontal="center" vertical="center" shrinkToFit="1"/>
      <protection locked="0"/>
    </xf>
    <xf numFmtId="0" fontId="19" fillId="6" borderId="24" xfId="0" applyFont="1" applyFill="1" applyBorder="1" applyAlignment="1" applyProtection="1">
      <alignment horizontal="center" vertical="center" shrinkToFit="1"/>
      <protection locked="0"/>
    </xf>
    <xf numFmtId="0" fontId="19" fillId="6" borderId="12" xfId="0" applyFont="1" applyFill="1" applyBorder="1" applyAlignment="1" applyProtection="1">
      <alignment horizontal="center" vertical="center" shrinkToFit="1"/>
      <protection locked="0"/>
    </xf>
    <xf numFmtId="177" fontId="13" fillId="6" borderId="423" xfId="0" applyNumberFormat="1" applyFont="1" applyFill="1" applyBorder="1" applyAlignment="1" applyProtection="1">
      <alignment horizontal="center" vertical="center" shrinkToFit="1"/>
      <protection locked="0"/>
    </xf>
    <xf numFmtId="177" fontId="13" fillId="6" borderId="422" xfId="0" applyNumberFormat="1" applyFont="1" applyFill="1" applyBorder="1" applyAlignment="1" applyProtection="1">
      <alignment horizontal="center" vertical="center" shrinkToFit="1"/>
      <protection locked="0"/>
    </xf>
    <xf numFmtId="179" fontId="19" fillId="0" borderId="486" xfId="0" applyNumberFormat="1" applyFont="1" applyBorder="1" applyAlignment="1">
      <alignment horizontal="center" vertical="center" wrapText="1"/>
    </xf>
    <xf numFmtId="0" fontId="19" fillId="5" borderId="128" xfId="0" applyFont="1" applyFill="1" applyBorder="1" applyAlignment="1" applyProtection="1">
      <alignment horizontal="center" vertical="center" wrapText="1"/>
      <protection locked="0"/>
    </xf>
    <xf numFmtId="0" fontId="19" fillId="5" borderId="178" xfId="0" applyFont="1" applyFill="1" applyBorder="1" applyAlignment="1" applyProtection="1">
      <alignment horizontal="center" vertical="center" wrapText="1"/>
      <protection locked="0"/>
    </xf>
    <xf numFmtId="0" fontId="19" fillId="6" borderId="205" xfId="0" applyFont="1" applyFill="1" applyBorder="1" applyAlignment="1" applyProtection="1">
      <alignment horizontal="center" vertical="center" shrinkToFit="1"/>
      <protection locked="0"/>
    </xf>
    <xf numFmtId="0" fontId="19" fillId="6" borderId="18" xfId="0" applyFont="1" applyFill="1" applyBorder="1" applyAlignment="1" applyProtection="1">
      <alignment horizontal="center" vertical="center" shrinkToFit="1"/>
      <protection locked="0"/>
    </xf>
    <xf numFmtId="0" fontId="19" fillId="6" borderId="297" xfId="0" applyFont="1" applyFill="1" applyBorder="1" applyAlignment="1" applyProtection="1">
      <alignment horizontal="center" vertical="center" shrinkToFit="1"/>
      <protection locked="0"/>
    </xf>
    <xf numFmtId="0" fontId="19" fillId="6" borderId="25" xfId="0" applyFont="1" applyFill="1" applyBorder="1" applyAlignment="1" applyProtection="1">
      <alignment horizontal="center" vertical="center" shrinkToFit="1"/>
      <protection locked="0"/>
    </xf>
    <xf numFmtId="0" fontId="18" fillId="0" borderId="372" xfId="0" applyFont="1" applyBorder="1" applyAlignment="1" applyProtection="1">
      <alignment horizontal="center" vertical="center" wrapText="1"/>
      <protection locked="0"/>
    </xf>
    <xf numFmtId="0" fontId="18" fillId="0" borderId="373" xfId="0" applyFont="1" applyBorder="1" applyAlignment="1" applyProtection="1">
      <alignment horizontal="center" vertical="center" wrapText="1"/>
      <protection locked="0"/>
    </xf>
    <xf numFmtId="41" fontId="3" fillId="5" borderId="428" xfId="1" applyFont="1" applyFill="1" applyBorder="1" applyAlignment="1" applyProtection="1">
      <alignment horizontal="center" vertical="center" shrinkToFit="1"/>
    </xf>
    <xf numFmtId="0" fontId="14" fillId="0" borderId="415" xfId="0" applyFont="1" applyBorder="1" applyAlignment="1" applyProtection="1">
      <alignment horizontal="center" vertical="center" wrapText="1"/>
      <protection locked="0"/>
    </xf>
    <xf numFmtId="0" fontId="14" fillId="0" borderId="417" xfId="0" applyFont="1" applyBorder="1" applyAlignment="1" applyProtection="1">
      <alignment horizontal="center" vertical="center" wrapText="1"/>
      <protection locked="0"/>
    </xf>
    <xf numFmtId="41" fontId="3" fillId="5" borderId="483" xfId="1" applyFont="1" applyFill="1" applyBorder="1" applyAlignment="1" applyProtection="1">
      <alignment horizontal="center" vertical="center" shrinkToFit="1"/>
    </xf>
    <xf numFmtId="41" fontId="3" fillId="5" borderId="488" xfId="1" applyFont="1" applyFill="1" applyBorder="1" applyAlignment="1" applyProtection="1">
      <alignment horizontal="center" vertical="center" shrinkToFit="1"/>
    </xf>
    <xf numFmtId="0" fontId="2" fillId="6" borderId="205" xfId="0" applyFont="1" applyFill="1" applyBorder="1" applyAlignment="1" applyProtection="1">
      <alignment horizontal="center" vertical="center" shrinkToFit="1"/>
      <protection locked="0"/>
    </xf>
    <xf numFmtId="0" fontId="2" fillId="6" borderId="206" xfId="0" applyFont="1" applyFill="1" applyBorder="1" applyAlignment="1" applyProtection="1">
      <alignment horizontal="center" vertical="center" shrinkToFit="1"/>
      <protection locked="0"/>
    </xf>
    <xf numFmtId="0" fontId="83" fillId="5" borderId="27" xfId="0" applyFont="1" applyFill="1" applyBorder="1" applyAlignment="1" applyProtection="1">
      <alignment horizontal="center" vertical="center" wrapText="1"/>
      <protection locked="0"/>
    </xf>
    <xf numFmtId="0" fontId="83" fillId="5" borderId="28" xfId="0" applyFont="1" applyFill="1" applyBorder="1" applyAlignment="1" applyProtection="1">
      <alignment horizontal="center" vertical="center" wrapText="1"/>
      <protection locked="0"/>
    </xf>
    <xf numFmtId="0" fontId="28" fillId="0" borderId="21" xfId="0" applyFont="1" applyBorder="1" applyAlignment="1" applyProtection="1">
      <alignment horizontal="center" vertical="center" wrapText="1"/>
      <protection locked="0"/>
    </xf>
    <xf numFmtId="0" fontId="28" fillId="0" borderId="23" xfId="0" applyFont="1" applyBorder="1" applyAlignment="1" applyProtection="1">
      <alignment horizontal="center" vertical="center" wrapText="1"/>
      <protection locked="0"/>
    </xf>
    <xf numFmtId="0" fontId="19" fillId="6" borderId="216" xfId="0" applyFont="1" applyFill="1" applyBorder="1" applyAlignment="1" applyProtection="1">
      <alignment horizontal="center" vertical="center" shrinkToFit="1"/>
      <protection locked="0"/>
    </xf>
    <xf numFmtId="177" fontId="13" fillId="6" borderId="419" xfId="0" applyNumberFormat="1" applyFont="1" applyFill="1" applyBorder="1" applyAlignment="1" applyProtection="1">
      <alignment horizontal="center" vertical="center" shrinkToFit="1"/>
      <protection locked="0"/>
    </xf>
    <xf numFmtId="177" fontId="13" fillId="6" borderId="420" xfId="0" applyNumberFormat="1" applyFont="1" applyFill="1" applyBorder="1" applyAlignment="1" applyProtection="1">
      <alignment horizontal="center" vertical="center" shrinkToFit="1"/>
      <protection locked="0"/>
    </xf>
    <xf numFmtId="0" fontId="52" fillId="12" borderId="186" xfId="0" applyFont="1" applyFill="1" applyBorder="1" applyAlignment="1" applyProtection="1">
      <alignment horizontal="center" vertical="center" wrapText="1"/>
      <protection locked="0"/>
    </xf>
    <xf numFmtId="0" fontId="52" fillId="12" borderId="487" xfId="0" applyFont="1" applyFill="1" applyBorder="1" applyAlignment="1" applyProtection="1">
      <alignment horizontal="center" vertical="center" wrapText="1"/>
      <protection locked="0"/>
    </xf>
    <xf numFmtId="0" fontId="28" fillId="0" borderId="369" xfId="0" applyFont="1" applyBorder="1" applyAlignment="1" applyProtection="1">
      <alignment horizontal="center" vertical="center" wrapText="1"/>
      <protection locked="0"/>
    </xf>
    <xf numFmtId="0" fontId="28" fillId="0" borderId="370" xfId="0" applyFont="1" applyBorder="1" applyAlignment="1" applyProtection="1">
      <alignment horizontal="center" vertical="center" wrapText="1"/>
      <protection locked="0"/>
    </xf>
    <xf numFmtId="41" fontId="3" fillId="5" borderId="460" xfId="1" applyFont="1" applyFill="1" applyBorder="1" applyAlignment="1" applyProtection="1">
      <alignment horizontal="center" vertical="center" shrinkToFit="1"/>
    </xf>
    <xf numFmtId="0" fontId="14" fillId="0" borderId="13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justify" wrapText="1"/>
      <protection locked="0"/>
    </xf>
    <xf numFmtId="0" fontId="25" fillId="0" borderId="127" xfId="0" applyFont="1" applyBorder="1" applyAlignment="1" applyProtection="1">
      <alignment horizontal="center" vertical="center"/>
      <protection locked="0"/>
    </xf>
    <xf numFmtId="0" fontId="25" fillId="0" borderId="128" xfId="0" applyFont="1" applyBorder="1" applyAlignment="1" applyProtection="1">
      <alignment horizontal="center" vertical="center"/>
      <protection locked="0"/>
    </xf>
    <xf numFmtId="0" fontId="25" fillId="0" borderId="129" xfId="0" applyFont="1" applyBorder="1" applyAlignment="1" applyProtection="1">
      <alignment horizontal="center" vertical="center"/>
      <protection locked="0"/>
    </xf>
    <xf numFmtId="0" fontId="25" fillId="0" borderId="132" xfId="0" applyFont="1" applyBorder="1" applyAlignment="1" applyProtection="1">
      <alignment horizontal="center" vertical="center"/>
      <protection locked="0"/>
    </xf>
    <xf numFmtId="0" fontId="25" fillId="0" borderId="133" xfId="0" applyFont="1" applyBorder="1" applyAlignment="1" applyProtection="1">
      <alignment horizontal="center" vertical="center"/>
      <protection locked="0"/>
    </xf>
    <xf numFmtId="0" fontId="25" fillId="0" borderId="134" xfId="0" applyFont="1" applyBorder="1" applyAlignment="1" applyProtection="1">
      <alignment horizontal="center" vertical="center"/>
      <protection locked="0"/>
    </xf>
    <xf numFmtId="0" fontId="25" fillId="0" borderId="130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5" fillId="0" borderId="131" xfId="0" applyFont="1" applyBorder="1" applyAlignment="1" applyProtection="1">
      <alignment horizontal="center" vertical="center"/>
      <protection locked="0"/>
    </xf>
    <xf numFmtId="0" fontId="9" fillId="0" borderId="382" xfId="0" applyFont="1" applyBorder="1" applyAlignment="1" applyProtection="1">
      <alignment horizontal="center" vertical="center" wrapText="1"/>
      <protection locked="0"/>
    </xf>
    <xf numFmtId="0" fontId="9" fillId="0" borderId="139" xfId="0" applyFont="1" applyBorder="1" applyAlignment="1" applyProtection="1">
      <alignment horizontal="center" vertical="center" wrapText="1"/>
      <protection locked="0"/>
    </xf>
    <xf numFmtId="0" fontId="9" fillId="0" borderId="383" xfId="0" applyFont="1" applyBorder="1" applyAlignment="1" applyProtection="1">
      <alignment horizontal="center" vertical="center" wrapText="1"/>
      <protection locked="0"/>
    </xf>
    <xf numFmtId="0" fontId="9" fillId="0" borderId="514" xfId="0" applyFont="1" applyBorder="1" applyAlignment="1" applyProtection="1">
      <alignment horizontal="center" vertical="center" wrapText="1"/>
      <protection locked="0"/>
    </xf>
    <xf numFmtId="0" fontId="11" fillId="0" borderId="383" xfId="0" applyFont="1" applyBorder="1" applyAlignment="1" applyProtection="1">
      <alignment horizontal="left" vertical="center" wrapText="1"/>
      <protection locked="0"/>
    </xf>
    <xf numFmtId="0" fontId="11" fillId="0" borderId="335" xfId="0" applyFont="1" applyBorder="1" applyAlignment="1" applyProtection="1">
      <alignment horizontal="left" vertical="center" wrapText="1"/>
      <protection locked="0"/>
    </xf>
    <xf numFmtId="0" fontId="11" fillId="0" borderId="384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right" wrapText="1"/>
      <protection locked="0"/>
    </xf>
    <xf numFmtId="0" fontId="9" fillId="0" borderId="334" xfId="0" applyFont="1" applyBorder="1" applyAlignment="1" applyProtection="1">
      <alignment horizontal="center" vertical="center" wrapText="1"/>
      <protection locked="0"/>
    </xf>
    <xf numFmtId="0" fontId="9" fillId="0" borderId="163" xfId="0" applyFont="1" applyBorder="1" applyAlignment="1" applyProtection="1">
      <alignment horizontal="center" vertical="center" wrapText="1"/>
      <protection locked="0"/>
    </xf>
    <xf numFmtId="0" fontId="9" fillId="0" borderId="412" xfId="0" applyFont="1" applyBorder="1" applyAlignment="1" applyProtection="1">
      <alignment horizontal="center" vertical="center" wrapText="1"/>
      <protection locked="0"/>
    </xf>
    <xf numFmtId="0" fontId="9" fillId="0" borderId="413" xfId="0" applyFont="1" applyBorder="1" applyAlignment="1" applyProtection="1">
      <alignment horizontal="center" vertical="center" wrapText="1"/>
      <protection locked="0"/>
    </xf>
    <xf numFmtId="177" fontId="2" fillId="6" borderId="170" xfId="0" applyNumberFormat="1" applyFont="1" applyFill="1" applyBorder="1" applyAlignment="1" applyProtection="1">
      <alignment horizontal="center" vertical="center" wrapText="1"/>
      <protection locked="0"/>
    </xf>
    <xf numFmtId="177" fontId="2" fillId="6" borderId="171" xfId="0" applyNumberFormat="1" applyFont="1" applyFill="1" applyBorder="1" applyAlignment="1" applyProtection="1">
      <alignment horizontal="center" vertical="center" wrapText="1"/>
      <protection locked="0"/>
    </xf>
    <xf numFmtId="177" fontId="2" fillId="6" borderId="38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15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311" xfId="0" applyFont="1" applyBorder="1" applyAlignment="1" applyProtection="1">
      <alignment horizontal="center" vertical="center" wrapText="1"/>
      <protection locked="0"/>
    </xf>
    <xf numFmtId="0" fontId="74" fillId="0" borderId="316" xfId="0" applyFont="1" applyBorder="1" applyAlignment="1" applyProtection="1">
      <alignment horizontal="center" vertical="center" wrapText="1"/>
      <protection locked="0"/>
    </xf>
    <xf numFmtId="0" fontId="74" fillId="0" borderId="210" xfId="0" applyFont="1" applyBorder="1" applyAlignment="1" applyProtection="1">
      <alignment horizontal="center" vertical="center" wrapText="1"/>
      <protection locked="0"/>
    </xf>
    <xf numFmtId="0" fontId="74" fillId="0" borderId="41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7" fillId="0" borderId="333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0" fontId="7" fillId="0" borderId="388" xfId="0" applyFont="1" applyBorder="1" applyAlignment="1" applyProtection="1">
      <alignment horizontal="center" vertical="center" wrapText="1"/>
      <protection locked="0"/>
    </xf>
    <xf numFmtId="0" fontId="2" fillId="6" borderId="170" xfId="0" applyFont="1" applyFill="1" applyBorder="1" applyAlignment="1" applyProtection="1">
      <alignment horizontal="center" vertical="center" wrapText="1"/>
      <protection locked="0"/>
    </xf>
    <xf numFmtId="0" fontId="2" fillId="6" borderId="171" xfId="0" applyFont="1" applyFill="1" applyBorder="1" applyAlignment="1" applyProtection="1">
      <alignment horizontal="center" vertical="center" wrapText="1"/>
      <protection locked="0"/>
    </xf>
    <xf numFmtId="0" fontId="2" fillId="6" borderId="17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9" fillId="0" borderId="448" xfId="0" applyFont="1" applyBorder="1" applyAlignment="1" applyProtection="1">
      <alignment horizontal="left" vertical="center" wrapText="1"/>
      <protection locked="0"/>
    </xf>
    <xf numFmtId="0" fontId="9" fillId="0" borderId="287" xfId="0" applyFont="1" applyBorder="1" applyAlignment="1" applyProtection="1">
      <alignment horizontal="left" vertical="center" wrapText="1"/>
      <protection locked="0"/>
    </xf>
    <xf numFmtId="0" fontId="9" fillId="0" borderId="449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right" wrapText="1"/>
      <protection locked="0"/>
    </xf>
    <xf numFmtId="0" fontId="10" fillId="11" borderId="5" xfId="0" applyFont="1" applyFill="1" applyBorder="1" applyAlignment="1" applyProtection="1">
      <alignment horizontal="center" vertical="center" wrapText="1"/>
      <protection locked="0"/>
    </xf>
    <xf numFmtId="0" fontId="10" fillId="11" borderId="390" xfId="0" applyFont="1" applyFill="1" applyBorder="1" applyAlignment="1" applyProtection="1">
      <alignment horizontal="center" vertical="center" wrapText="1"/>
      <protection locked="0"/>
    </xf>
    <xf numFmtId="0" fontId="9" fillId="0" borderId="108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227" xfId="0" applyFont="1" applyBorder="1" applyAlignment="1" applyProtection="1">
      <alignment horizontal="center" vertical="center" wrapText="1"/>
      <protection locked="0"/>
    </xf>
    <xf numFmtId="0" fontId="9" fillId="0" borderId="335" xfId="0" applyFont="1" applyBorder="1" applyAlignment="1" applyProtection="1">
      <alignment horizontal="center" vertical="center" wrapText="1"/>
      <protection locked="0"/>
    </xf>
    <xf numFmtId="0" fontId="9" fillId="0" borderId="336" xfId="0" applyFont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 applyProtection="1">
      <alignment horizontal="justify" vertical="center" wrapText="1"/>
      <protection locked="0"/>
    </xf>
    <xf numFmtId="0" fontId="9" fillId="11" borderId="391" xfId="0" applyFont="1" applyFill="1" applyBorder="1" applyAlignment="1" applyProtection="1">
      <alignment horizontal="justify" vertical="center" wrapText="1"/>
      <protection locked="0"/>
    </xf>
    <xf numFmtId="0" fontId="9" fillId="11" borderId="0" xfId="0" applyFont="1" applyFill="1" applyAlignment="1" applyProtection="1">
      <alignment horizontal="justify" vertical="center" wrapText="1"/>
      <protection locked="0"/>
    </xf>
    <xf numFmtId="0" fontId="9" fillId="11" borderId="109" xfId="0" applyFont="1" applyFill="1" applyBorder="1" applyAlignment="1" applyProtection="1">
      <alignment horizontal="justify" vertical="center" wrapText="1"/>
      <protection locked="0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11" borderId="390" xfId="0" applyFont="1" applyFill="1" applyBorder="1" applyAlignment="1" applyProtection="1">
      <alignment horizontal="center" vertical="center" wrapText="1"/>
      <protection locked="0"/>
    </xf>
    <xf numFmtId="0" fontId="9" fillId="11" borderId="7" xfId="0" applyFont="1" applyFill="1" applyBorder="1" applyAlignment="1" applyProtection="1">
      <alignment horizontal="center" vertical="center" wrapText="1"/>
      <protection locked="0"/>
    </xf>
    <xf numFmtId="0" fontId="2" fillId="6" borderId="180" xfId="0" applyFont="1" applyFill="1" applyBorder="1" applyAlignment="1" applyProtection="1">
      <alignment horizontal="left" vertical="center" wrapText="1"/>
      <protection locked="0"/>
    </xf>
    <xf numFmtId="0" fontId="2" fillId="6" borderId="181" xfId="0" applyFont="1" applyFill="1" applyBorder="1" applyAlignment="1" applyProtection="1">
      <alignment horizontal="left" vertical="center" wrapText="1"/>
      <protection locked="0"/>
    </xf>
    <xf numFmtId="0" fontId="13" fillId="6" borderId="181" xfId="0" applyFont="1" applyFill="1" applyBorder="1" applyAlignment="1" applyProtection="1">
      <alignment horizontal="left" vertical="center" wrapText="1"/>
      <protection locked="0"/>
    </xf>
    <xf numFmtId="0" fontId="13" fillId="6" borderId="182" xfId="0" applyFont="1" applyFill="1" applyBorder="1" applyAlignment="1" applyProtection="1">
      <alignment horizontal="left" vertical="center" wrapText="1"/>
      <protection locked="0"/>
    </xf>
    <xf numFmtId="0" fontId="19" fillId="6" borderId="183" xfId="0" applyFont="1" applyFill="1" applyBorder="1" applyAlignment="1" applyProtection="1">
      <alignment horizontal="center" vertical="center" wrapText="1"/>
      <protection locked="0"/>
    </xf>
    <xf numFmtId="0" fontId="19" fillId="6" borderId="184" xfId="0" applyFont="1" applyFill="1" applyBorder="1" applyAlignment="1" applyProtection="1">
      <alignment horizontal="center" vertical="center" wrapText="1"/>
      <protection locked="0"/>
    </xf>
    <xf numFmtId="0" fontId="19" fillId="6" borderId="185" xfId="0" applyFont="1" applyFill="1" applyBorder="1" applyAlignment="1" applyProtection="1">
      <alignment horizontal="center" vertical="center" wrapText="1"/>
      <protection locked="0"/>
    </xf>
    <xf numFmtId="0" fontId="10" fillId="11" borderId="0" xfId="0" applyFont="1" applyFill="1" applyAlignment="1" applyProtection="1">
      <alignment horizontal="center" vertical="center" wrapText="1"/>
      <protection locked="0"/>
    </xf>
    <xf numFmtId="0" fontId="10" fillId="11" borderId="12" xfId="0" applyFont="1" applyFill="1" applyBorder="1" applyAlignment="1" applyProtection="1">
      <alignment horizontal="center" vertical="center" wrapText="1"/>
      <protection locked="0"/>
    </xf>
    <xf numFmtId="0" fontId="2" fillId="6" borderId="174" xfId="0" applyFont="1" applyFill="1" applyBorder="1" applyAlignment="1" applyProtection="1">
      <alignment horizontal="left" vertical="center" wrapText="1"/>
      <protection locked="0"/>
    </xf>
    <xf numFmtId="0" fontId="2" fillId="6" borderId="173" xfId="0" applyFont="1" applyFill="1" applyBorder="1" applyAlignment="1" applyProtection="1">
      <alignment horizontal="left" vertical="center" wrapText="1"/>
      <protection locked="0"/>
    </xf>
    <xf numFmtId="0" fontId="2" fillId="6" borderId="175" xfId="0" applyFont="1" applyFill="1" applyBorder="1" applyAlignment="1" applyProtection="1">
      <alignment horizontal="left" vertical="center" wrapText="1"/>
      <protection locked="0"/>
    </xf>
    <xf numFmtId="0" fontId="2" fillId="6" borderId="176" xfId="0" applyFont="1" applyFill="1" applyBorder="1" applyAlignment="1" applyProtection="1">
      <alignment horizontal="left" vertical="center" wrapText="1"/>
      <protection locked="0"/>
    </xf>
    <xf numFmtId="0" fontId="2" fillId="6" borderId="177" xfId="0" applyFont="1" applyFill="1" applyBorder="1" applyAlignment="1" applyProtection="1">
      <alignment horizontal="left" vertical="center" wrapText="1"/>
      <protection locked="0"/>
    </xf>
    <xf numFmtId="0" fontId="2" fillId="6" borderId="178" xfId="0" applyFont="1" applyFill="1" applyBorder="1" applyAlignment="1" applyProtection="1">
      <alignment horizontal="left" vertical="center" wrapText="1"/>
      <protection locked="0"/>
    </xf>
    <xf numFmtId="0" fontId="9" fillId="11" borderId="398" xfId="0" applyFont="1" applyFill="1" applyBorder="1" applyAlignment="1" applyProtection="1">
      <alignment horizontal="center" vertical="center" wrapText="1"/>
      <protection locked="0"/>
    </xf>
    <xf numFmtId="0" fontId="9" fillId="11" borderId="73" xfId="0" applyFont="1" applyFill="1" applyBorder="1" applyAlignment="1" applyProtection="1">
      <alignment horizontal="center" vertical="center" wrapText="1"/>
      <protection locked="0"/>
    </xf>
    <xf numFmtId="9" fontId="2" fillId="11" borderId="399" xfId="0" applyNumberFormat="1" applyFont="1" applyFill="1" applyBorder="1" applyAlignment="1" applyProtection="1">
      <alignment horizontal="left" vertical="center" wrapText="1"/>
      <protection locked="0"/>
    </xf>
    <xf numFmtId="0" fontId="2" fillId="11" borderId="399" xfId="0" applyFont="1" applyFill="1" applyBorder="1" applyAlignment="1" applyProtection="1">
      <alignment horizontal="left" vertical="center" wrapText="1"/>
      <protection locked="0"/>
    </xf>
    <xf numFmtId="0" fontId="9" fillId="11" borderId="400" xfId="0" applyFont="1" applyFill="1" applyBorder="1" applyAlignment="1" applyProtection="1">
      <alignment horizontal="left" vertical="center" wrapText="1"/>
      <protection locked="0"/>
    </xf>
    <xf numFmtId="0" fontId="9" fillId="11" borderId="73" xfId="0" applyFont="1" applyFill="1" applyBorder="1" applyAlignment="1" applyProtection="1">
      <alignment horizontal="left" vertical="center" wrapText="1"/>
      <protection locked="0"/>
    </xf>
    <xf numFmtId="0" fontId="9" fillId="11" borderId="401" xfId="0" applyFont="1" applyFill="1" applyBorder="1" applyAlignment="1" applyProtection="1">
      <alignment horizontal="left" vertical="center" wrapText="1"/>
      <protection locked="0"/>
    </xf>
    <xf numFmtId="0" fontId="14" fillId="0" borderId="24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443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19" fillId="5" borderId="456" xfId="0" applyFont="1" applyFill="1" applyBorder="1" applyAlignment="1" applyProtection="1">
      <alignment horizontal="center" vertical="center" wrapText="1"/>
      <protection locked="0"/>
    </xf>
    <xf numFmtId="0" fontId="19" fillId="5" borderId="375" xfId="0" applyFont="1" applyFill="1" applyBorder="1" applyAlignment="1" applyProtection="1">
      <alignment horizontal="center" vertical="center" wrapText="1"/>
      <protection locked="0"/>
    </xf>
    <xf numFmtId="0" fontId="2" fillId="5" borderId="141" xfId="0" applyFont="1" applyFill="1" applyBorder="1" applyAlignment="1">
      <alignment horizontal="center" vertical="center" wrapText="1"/>
    </xf>
    <xf numFmtId="0" fontId="2" fillId="5" borderId="143" xfId="0" applyFont="1" applyFill="1" applyBorder="1" applyAlignment="1">
      <alignment horizontal="center" vertical="center" wrapText="1"/>
    </xf>
    <xf numFmtId="179" fontId="19" fillId="5" borderId="22" xfId="1" applyNumberFormat="1" applyFont="1" applyFill="1" applyBorder="1" applyAlignment="1" applyProtection="1">
      <alignment horizontal="center" vertical="center" shrinkToFit="1"/>
    </xf>
    <xf numFmtId="179" fontId="19" fillId="5" borderId="426" xfId="1" applyNumberFormat="1" applyFont="1" applyFill="1" applyBorder="1" applyAlignment="1" applyProtection="1">
      <alignment horizontal="center" vertical="center" shrinkToFit="1"/>
    </xf>
    <xf numFmtId="0" fontId="3" fillId="0" borderId="127" xfId="0" applyFont="1" applyBorder="1" applyAlignment="1" applyProtection="1">
      <alignment horizontal="left" vertical="center" wrapText="1"/>
      <protection locked="0"/>
    </xf>
    <xf numFmtId="0" fontId="3" fillId="0" borderId="128" xfId="0" applyFont="1" applyBorder="1" applyAlignment="1" applyProtection="1">
      <alignment horizontal="left" vertical="center" wrapText="1"/>
      <protection locked="0"/>
    </xf>
    <xf numFmtId="0" fontId="3" fillId="0" borderId="129" xfId="0" applyFont="1" applyBorder="1" applyAlignment="1" applyProtection="1">
      <alignment horizontal="left" vertical="center" wrapText="1"/>
      <protection locked="0"/>
    </xf>
    <xf numFmtId="0" fontId="3" fillId="0" borderId="132" xfId="0" applyFont="1" applyBorder="1" applyAlignment="1" applyProtection="1">
      <alignment horizontal="left" vertical="center" wrapText="1"/>
      <protection locked="0"/>
    </xf>
    <xf numFmtId="0" fontId="3" fillId="0" borderId="133" xfId="0" applyFont="1" applyBorder="1" applyAlignment="1" applyProtection="1">
      <alignment horizontal="left" vertical="center" wrapText="1"/>
      <protection locked="0"/>
    </xf>
    <xf numFmtId="0" fontId="3" fillId="0" borderId="134" xfId="0" applyFont="1" applyBorder="1" applyAlignment="1" applyProtection="1">
      <alignment horizontal="left" vertical="center" wrapText="1"/>
      <protection locked="0"/>
    </xf>
    <xf numFmtId="0" fontId="14" fillId="0" borderId="416" xfId="0" applyFont="1" applyBorder="1" applyAlignment="1" applyProtection="1">
      <alignment horizontal="center" vertical="center" wrapText="1"/>
      <protection locked="0"/>
    </xf>
    <xf numFmtId="0" fontId="14" fillId="0" borderId="444" xfId="0" applyFont="1" applyBorder="1" applyAlignment="1" applyProtection="1">
      <alignment horizontal="center" vertical="center" wrapText="1"/>
      <protection locked="0"/>
    </xf>
    <xf numFmtId="0" fontId="14" fillId="0" borderId="445" xfId="0" applyFont="1" applyBorder="1" applyAlignment="1" applyProtection="1">
      <alignment horizontal="center" vertical="center" wrapText="1"/>
      <protection locked="0"/>
    </xf>
    <xf numFmtId="0" fontId="14" fillId="0" borderId="397" xfId="0" applyFont="1" applyBorder="1" applyAlignment="1" applyProtection="1">
      <alignment horizontal="center" vertical="center" wrapText="1"/>
      <protection locked="0"/>
    </xf>
    <xf numFmtId="0" fontId="14" fillId="0" borderId="392" xfId="0" applyFont="1" applyBorder="1" applyAlignment="1" applyProtection="1">
      <alignment horizontal="center" vertical="center" wrapText="1"/>
      <protection locked="0"/>
    </xf>
    <xf numFmtId="0" fontId="14" fillId="0" borderId="396" xfId="0" applyFont="1" applyBorder="1" applyAlignment="1" applyProtection="1">
      <alignment horizontal="center" vertical="center" wrapText="1"/>
      <protection locked="0"/>
    </xf>
    <xf numFmtId="41" fontId="9" fillId="6" borderId="237" xfId="1" applyFont="1" applyFill="1" applyBorder="1" applyAlignment="1" applyProtection="1">
      <alignment horizontal="center" vertical="center" shrinkToFit="1"/>
      <protection locked="0"/>
    </xf>
    <xf numFmtId="41" fontId="9" fillId="6" borderId="570" xfId="1" applyFont="1" applyFill="1" applyBorder="1" applyAlignment="1" applyProtection="1">
      <alignment horizontal="center" vertical="center" shrinkToFit="1"/>
      <protection locked="0"/>
    </xf>
    <xf numFmtId="41" fontId="9" fillId="6" borderId="576" xfId="1" applyFont="1" applyFill="1" applyBorder="1" applyAlignment="1" applyProtection="1">
      <alignment horizontal="center" vertical="center" shrinkToFit="1"/>
      <protection locked="0"/>
    </xf>
    <xf numFmtId="41" fontId="9" fillId="6" borderId="297" xfId="1" applyFont="1" applyFill="1" applyBorder="1" applyAlignment="1" applyProtection="1">
      <alignment horizontal="center" vertical="center" shrinkToFit="1"/>
      <protection locked="0"/>
    </xf>
    <xf numFmtId="41" fontId="9" fillId="6" borderId="578" xfId="1" applyFont="1" applyFill="1" applyBorder="1" applyAlignment="1" applyProtection="1">
      <alignment horizontal="center" vertical="center" shrinkToFit="1"/>
      <protection locked="0"/>
    </xf>
    <xf numFmtId="0" fontId="9" fillId="0" borderId="135" xfId="0" applyFont="1" applyBorder="1" applyAlignment="1" applyProtection="1">
      <alignment horizontal="center" vertical="center" wrapText="1"/>
      <protection locked="0"/>
    </xf>
    <xf numFmtId="0" fontId="9" fillId="0" borderId="136" xfId="0" applyFont="1" applyBorder="1" applyAlignment="1" applyProtection="1">
      <alignment horizontal="center" vertical="center" wrapText="1"/>
      <protection locked="0"/>
    </xf>
    <xf numFmtId="0" fontId="9" fillId="0" borderId="137" xfId="0" applyFont="1" applyBorder="1" applyAlignment="1" applyProtection="1">
      <alignment horizontal="center" vertical="center" wrapText="1"/>
      <protection locked="0"/>
    </xf>
    <xf numFmtId="0" fontId="98" fillId="0" borderId="0" xfId="0" applyFont="1" applyAlignment="1" applyProtection="1">
      <alignment horizontal="center" vertical="center" wrapText="1"/>
      <protection locked="0"/>
    </xf>
    <xf numFmtId="0" fontId="10" fillId="0" borderId="519" xfId="0" applyFont="1" applyBorder="1" applyAlignment="1" applyProtection="1">
      <alignment horizontal="center" vertical="center" wrapText="1"/>
      <protection locked="0"/>
    </xf>
    <xf numFmtId="0" fontId="10" fillId="0" borderId="516" xfId="0" applyFont="1" applyBorder="1" applyAlignment="1" applyProtection="1">
      <alignment horizontal="center" vertical="center" wrapText="1"/>
      <protection locked="0"/>
    </xf>
    <xf numFmtId="0" fontId="10" fillId="0" borderId="518" xfId="0" applyFont="1" applyBorder="1" applyAlignment="1" applyProtection="1">
      <alignment horizontal="center" vertical="center" wrapText="1"/>
      <protection locked="0"/>
    </xf>
    <xf numFmtId="0" fontId="9" fillId="0" borderId="140" xfId="0" applyFont="1" applyBorder="1" applyAlignment="1" applyProtection="1">
      <alignment horizontal="center" vertical="center" wrapText="1"/>
      <protection locked="0"/>
    </xf>
    <xf numFmtId="0" fontId="10" fillId="0" borderId="515" xfId="0" applyFont="1" applyBorder="1" applyAlignment="1" applyProtection="1">
      <alignment horizontal="center" vertical="center" wrapText="1"/>
      <protection locked="0"/>
    </xf>
    <xf numFmtId="0" fontId="10" fillId="0" borderId="517" xfId="0" applyFont="1" applyBorder="1" applyAlignment="1" applyProtection="1">
      <alignment horizontal="center" vertical="center" wrapText="1"/>
      <protection locked="0"/>
    </xf>
    <xf numFmtId="0" fontId="2" fillId="3" borderId="385" xfId="0" applyFont="1" applyFill="1" applyBorder="1" applyAlignment="1" applyProtection="1">
      <alignment horizontal="center" vertical="center" wrapText="1"/>
      <protection locked="0"/>
    </xf>
    <xf numFmtId="0" fontId="2" fillId="3" borderId="73" xfId="0" applyFont="1" applyFill="1" applyBorder="1" applyAlignment="1" applyProtection="1">
      <alignment horizontal="center" vertical="center" wrapText="1"/>
      <protection locked="0"/>
    </xf>
    <xf numFmtId="0" fontId="2" fillId="3" borderId="386" xfId="0" applyFont="1" applyFill="1" applyBorder="1" applyAlignment="1" applyProtection="1">
      <alignment horizontal="center" vertical="center" wrapText="1"/>
      <protection locked="0"/>
    </xf>
    <xf numFmtId="41" fontId="9" fillId="6" borderId="484" xfId="1" applyFont="1" applyFill="1" applyBorder="1" applyAlignment="1" applyProtection="1">
      <alignment horizontal="center" vertical="center" shrinkToFit="1"/>
      <protection locked="0"/>
    </xf>
    <xf numFmtId="41" fontId="9" fillId="6" borderId="600" xfId="1" applyFont="1" applyFill="1" applyBorder="1" applyAlignment="1" applyProtection="1">
      <alignment horizontal="center" vertical="center" shrinkToFit="1"/>
      <protection locked="0"/>
    </xf>
    <xf numFmtId="41" fontId="9" fillId="6" borderId="604" xfId="1" applyFont="1" applyFill="1" applyBorder="1" applyAlignment="1" applyProtection="1">
      <alignment horizontal="center" vertical="center" shrinkToFit="1"/>
      <protection locked="0"/>
    </xf>
    <xf numFmtId="0" fontId="28" fillId="0" borderId="9" xfId="0" applyFont="1" applyBorder="1" applyAlignment="1" applyProtection="1">
      <alignment horizontal="center" vertical="center" wrapText="1"/>
      <protection locked="0"/>
    </xf>
    <xf numFmtId="179" fontId="19" fillId="5" borderId="428" xfId="0" applyNumberFormat="1" applyFont="1" applyFill="1" applyBorder="1" applyAlignment="1">
      <alignment horizontal="center" vertical="center" wrapText="1"/>
    </xf>
    <xf numFmtId="179" fontId="19" fillId="5" borderId="350" xfId="0" applyNumberFormat="1" applyFont="1" applyFill="1" applyBorder="1" applyAlignment="1">
      <alignment horizontal="center" vertical="center" wrapText="1"/>
    </xf>
    <xf numFmtId="0" fontId="19" fillId="6" borderId="531" xfId="0" applyFont="1" applyFill="1" applyBorder="1" applyAlignment="1" applyProtection="1">
      <alignment horizontal="center" vertical="center" shrinkToFit="1"/>
      <protection locked="0"/>
    </xf>
    <xf numFmtId="0" fontId="19" fillId="6" borderId="20" xfId="0" applyFont="1" applyFill="1" applyBorder="1" applyAlignment="1" applyProtection="1">
      <alignment horizontal="center" vertical="center" shrinkToFit="1"/>
      <protection locked="0"/>
    </xf>
    <xf numFmtId="0" fontId="14" fillId="0" borderId="132" xfId="0" applyFont="1" applyBorder="1" applyAlignment="1" applyProtection="1">
      <alignment horizontal="left" vertical="center" wrapText="1"/>
      <protection locked="0"/>
    </xf>
    <xf numFmtId="0" fontId="14" fillId="0" borderId="133" xfId="0" applyFont="1" applyBorder="1" applyAlignment="1" applyProtection="1">
      <alignment horizontal="left" vertical="center" wrapText="1"/>
      <protection locked="0"/>
    </xf>
    <xf numFmtId="0" fontId="14" fillId="0" borderId="134" xfId="0" applyFont="1" applyBorder="1" applyAlignment="1" applyProtection="1">
      <alignment horizontal="left" vertical="center" wrapText="1"/>
      <protection locked="0"/>
    </xf>
    <xf numFmtId="41" fontId="9" fillId="6" borderId="528" xfId="1" applyFont="1" applyFill="1" applyBorder="1" applyAlignment="1" applyProtection="1">
      <alignment horizontal="center" vertical="center" shrinkToFit="1"/>
      <protection locked="0"/>
    </xf>
    <xf numFmtId="41" fontId="9" fillId="6" borderId="601" xfId="1" applyFont="1" applyFill="1" applyBorder="1" applyAlignment="1" applyProtection="1">
      <alignment horizontal="center" vertical="center" shrinkToFit="1"/>
      <protection locked="0"/>
    </xf>
    <xf numFmtId="41" fontId="9" fillId="6" borderId="599" xfId="1" applyFont="1" applyFill="1" applyBorder="1" applyAlignment="1" applyProtection="1">
      <alignment horizontal="center" vertical="center" shrinkToFit="1"/>
      <protection locked="0"/>
    </xf>
    <xf numFmtId="0" fontId="14" fillId="0" borderId="21" xfId="0" applyFont="1" applyBorder="1" applyAlignment="1" applyProtection="1">
      <alignment horizontal="center" vertical="center" wrapText="1"/>
      <protection locked="0"/>
    </xf>
    <xf numFmtId="0" fontId="14" fillId="0" borderId="22" xfId="0" applyFont="1" applyBorder="1" applyAlignment="1" applyProtection="1">
      <alignment horizontal="center" vertical="center" wrapText="1"/>
      <protection locked="0"/>
    </xf>
    <xf numFmtId="0" fontId="14" fillId="0" borderId="387" xfId="0" applyFont="1" applyBorder="1" applyAlignment="1" applyProtection="1">
      <alignment horizontal="center" vertical="center" wrapText="1"/>
      <protection locked="0"/>
    </xf>
    <xf numFmtId="0" fontId="82" fillId="0" borderId="415" xfId="0" applyFont="1" applyBorder="1" applyAlignment="1" applyProtection="1">
      <alignment horizontal="center" vertical="center" wrapText="1"/>
      <protection locked="0"/>
    </xf>
    <xf numFmtId="0" fontId="82" fillId="0" borderId="602" xfId="0" applyFont="1" applyBorder="1" applyAlignment="1" applyProtection="1">
      <alignment horizontal="center" vertical="center" wrapText="1"/>
      <protection locked="0"/>
    </xf>
    <xf numFmtId="0" fontId="100" fillId="0" borderId="0" xfId="0" applyFont="1" applyAlignment="1" applyProtection="1">
      <alignment horizontal="left" wrapText="1"/>
      <protection locked="0"/>
    </xf>
    <xf numFmtId="41" fontId="3" fillId="5" borderId="539" xfId="1" applyFont="1" applyFill="1" applyBorder="1" applyAlignment="1" applyProtection="1">
      <alignment horizontal="center" vertical="center" shrinkToFit="1"/>
    </xf>
    <xf numFmtId="41" fontId="3" fillId="5" borderId="543" xfId="1" applyFont="1" applyFill="1" applyBorder="1" applyAlignment="1" applyProtection="1">
      <alignment horizontal="center" vertical="center" shrinkToFit="1"/>
    </xf>
    <xf numFmtId="41" fontId="3" fillId="5" borderId="130" xfId="1" applyFont="1" applyFill="1" applyBorder="1" applyAlignment="1" applyProtection="1">
      <alignment horizontal="center" vertical="center" shrinkToFit="1"/>
    </xf>
    <xf numFmtId="41" fontId="3" fillId="5" borderId="361" xfId="1" applyFont="1" applyFill="1" applyBorder="1" applyAlignment="1" applyProtection="1">
      <alignment horizontal="center" vertical="center" shrinkToFit="1"/>
    </xf>
    <xf numFmtId="41" fontId="3" fillId="5" borderId="424" xfId="1" applyFont="1" applyFill="1" applyBorder="1" applyAlignment="1" applyProtection="1">
      <alignment horizontal="center" vertical="center" shrinkToFit="1"/>
    </xf>
    <xf numFmtId="41" fontId="9" fillId="6" borderId="173" xfId="1" applyFont="1" applyFill="1" applyBorder="1" applyAlignment="1" applyProtection="1">
      <alignment horizontal="center" vertical="center" shrinkToFit="1"/>
    </xf>
    <xf numFmtId="41" fontId="9" fillId="6" borderId="175" xfId="1" applyFont="1" applyFill="1" applyBorder="1" applyAlignment="1" applyProtection="1">
      <alignment horizontal="center" vertical="center" shrinkToFit="1"/>
    </xf>
    <xf numFmtId="0" fontId="95" fillId="0" borderId="151" xfId="0" applyFont="1" applyBorder="1" applyAlignment="1" applyProtection="1">
      <alignment horizontal="center" vertical="center" wrapText="1"/>
      <protection locked="0"/>
    </xf>
    <xf numFmtId="0" fontId="95" fillId="0" borderId="138" xfId="0" applyFont="1" applyBorder="1" applyAlignment="1" applyProtection="1">
      <alignment horizontal="center" vertical="center" wrapText="1"/>
      <protection locked="0"/>
    </xf>
    <xf numFmtId="0" fontId="95" fillId="0" borderId="152" xfId="0" applyFont="1" applyBorder="1" applyAlignment="1" applyProtection="1">
      <alignment horizontal="center" vertical="center" wrapText="1"/>
      <protection locked="0"/>
    </xf>
    <xf numFmtId="41" fontId="9" fillId="13" borderId="274" xfId="1" applyFont="1" applyFill="1" applyBorder="1" applyAlignment="1" applyProtection="1">
      <alignment horizontal="center" vertical="center" shrinkToFit="1"/>
    </xf>
    <xf numFmtId="41" fontId="9" fillId="13" borderId="452" xfId="1" applyFont="1" applyFill="1" applyBorder="1" applyAlignment="1" applyProtection="1">
      <alignment horizontal="center" vertical="center" shrinkToFit="1"/>
    </xf>
    <xf numFmtId="41" fontId="3" fillId="5" borderId="596" xfId="1" applyFont="1" applyFill="1" applyBorder="1" applyAlignment="1" applyProtection="1">
      <alignment horizontal="center" vertical="center" shrinkToFit="1"/>
    </xf>
    <xf numFmtId="41" fontId="3" fillId="5" borderId="597" xfId="1" applyFont="1" applyFill="1" applyBorder="1" applyAlignment="1" applyProtection="1">
      <alignment horizontal="center" vertical="center" shrinkToFit="1"/>
    </xf>
    <xf numFmtId="41" fontId="9" fillId="6" borderId="598" xfId="1" applyFont="1" applyFill="1" applyBorder="1" applyAlignment="1" applyProtection="1">
      <alignment horizontal="center" vertical="center" shrinkToFit="1"/>
    </xf>
    <xf numFmtId="41" fontId="9" fillId="6" borderId="354" xfId="1" applyFont="1" applyFill="1" applyBorder="1" applyAlignment="1" applyProtection="1">
      <alignment horizontal="center" vertical="center" shrinkToFit="1"/>
    </xf>
    <xf numFmtId="41" fontId="9" fillId="6" borderId="419" xfId="1" applyFont="1" applyFill="1" applyBorder="1" applyAlignment="1" applyProtection="1">
      <alignment horizontal="center" vertical="center" shrinkToFit="1"/>
      <protection locked="0"/>
    </xf>
    <xf numFmtId="0" fontId="14" fillId="0" borderId="447" xfId="0" applyFont="1" applyBorder="1" applyAlignment="1" applyProtection="1">
      <alignment horizontal="center" vertical="center" wrapText="1"/>
      <protection locked="0"/>
    </xf>
    <xf numFmtId="41" fontId="9" fillId="6" borderId="603" xfId="1" applyFont="1" applyFill="1" applyBorder="1" applyAlignment="1" applyProtection="1">
      <alignment horizontal="center" vertical="center" shrinkToFit="1"/>
    </xf>
    <xf numFmtId="41" fontId="9" fillId="6" borderId="420" xfId="1" applyFont="1" applyFill="1" applyBorder="1" applyAlignment="1" applyProtection="1">
      <alignment horizontal="center" vertical="center" shrinkToFit="1"/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9" fillId="0" borderId="66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68" xfId="0" applyFont="1" applyBorder="1" applyAlignment="1" applyProtection="1">
      <alignment horizontal="center" vertical="center" wrapText="1"/>
      <protection locked="0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79" fillId="4" borderId="25" xfId="0" applyFont="1" applyFill="1" applyBorder="1" applyAlignment="1" applyProtection="1">
      <alignment horizontal="center" vertical="center" wrapText="1"/>
      <protection locked="0"/>
    </xf>
    <xf numFmtId="0" fontId="79" fillId="4" borderId="19" xfId="0" applyFont="1" applyFill="1" applyBorder="1" applyAlignment="1" applyProtection="1">
      <alignment horizontal="center" vertical="center" wrapText="1"/>
      <protection locked="0"/>
    </xf>
    <xf numFmtId="0" fontId="79" fillId="4" borderId="9" xfId="0" applyFont="1" applyFill="1" applyBorder="1" applyAlignment="1" applyProtection="1">
      <alignment horizontal="center" vertical="center" wrapText="1"/>
      <protection locked="0"/>
    </xf>
    <xf numFmtId="0" fontId="79" fillId="4" borderId="17" xfId="0" applyFont="1" applyFill="1" applyBorder="1" applyAlignment="1" applyProtection="1">
      <alignment horizontal="center" vertical="center" wrapText="1"/>
      <protection locked="0"/>
    </xf>
    <xf numFmtId="0" fontId="79" fillId="0" borderId="13" xfId="0" applyFont="1" applyBorder="1" applyAlignment="1" applyProtection="1">
      <alignment horizontal="center" vertical="center" wrapText="1" shrinkToFit="1"/>
      <protection locked="0"/>
    </xf>
    <xf numFmtId="0" fontId="79" fillId="0" borderId="13" xfId="0" applyFont="1" applyBorder="1" applyAlignment="1" applyProtection="1">
      <alignment horizontal="center" vertical="center" shrinkToFit="1"/>
      <protection locked="0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2" fillId="12" borderId="16" xfId="0" applyFont="1" applyFill="1" applyBorder="1" applyAlignment="1" applyProtection="1">
      <alignment horizontal="center" vertical="center" wrapText="1"/>
      <protection locked="0"/>
    </xf>
    <xf numFmtId="0" fontId="2" fillId="12" borderId="17" xfId="0" applyFont="1" applyFill="1" applyBorder="1" applyAlignment="1" applyProtection="1">
      <alignment horizontal="center" vertical="center" wrapText="1"/>
      <protection locked="0"/>
    </xf>
    <xf numFmtId="0" fontId="7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337" xfId="0" applyFont="1" applyBorder="1" applyAlignment="1" applyProtection="1">
      <alignment horizontal="center" vertical="center" wrapText="1"/>
      <protection locked="0"/>
    </xf>
    <xf numFmtId="0" fontId="9" fillId="0" borderId="24" xfId="0" applyFont="1" applyBorder="1" applyAlignment="1" applyProtection="1">
      <alignment horizontal="center" vertical="center" wrapText="1"/>
      <protection locked="0"/>
    </xf>
    <xf numFmtId="0" fontId="9" fillId="0" borderId="338" xfId="0" applyFont="1" applyBorder="1" applyAlignment="1" applyProtection="1">
      <alignment horizontal="center" vertical="center" wrapText="1"/>
      <protection locked="0"/>
    </xf>
    <xf numFmtId="0" fontId="9" fillId="0" borderId="208" xfId="0" applyFont="1" applyBorder="1" applyAlignment="1" applyProtection="1">
      <alignment horizontal="center" vertical="center" wrapText="1"/>
      <protection locked="0"/>
    </xf>
    <xf numFmtId="0" fontId="10" fillId="4" borderId="167" xfId="0" applyFont="1" applyFill="1" applyBorder="1" applyAlignment="1" applyProtection="1">
      <alignment horizontal="center" vertical="center" wrapText="1"/>
      <protection locked="0"/>
    </xf>
    <xf numFmtId="0" fontId="10" fillId="4" borderId="168" xfId="0" applyFont="1" applyFill="1" applyBorder="1" applyAlignment="1" applyProtection="1">
      <alignment horizontal="center" vertical="center" wrapText="1"/>
      <protection locked="0"/>
    </xf>
    <xf numFmtId="0" fontId="10" fillId="4" borderId="169" xfId="0" applyFont="1" applyFill="1" applyBorder="1" applyAlignment="1" applyProtection="1">
      <alignment horizontal="center" vertical="center" wrapText="1"/>
      <protection locked="0"/>
    </xf>
    <xf numFmtId="0" fontId="10" fillId="4" borderId="16" xfId="0" applyFont="1" applyFill="1" applyBorder="1" applyAlignment="1" applyProtection="1">
      <alignment horizontal="center" vertical="center" wrapText="1"/>
      <protection locked="0"/>
    </xf>
    <xf numFmtId="0" fontId="10" fillId="4" borderId="24" xfId="0" applyFont="1" applyFill="1" applyBorder="1" applyAlignment="1" applyProtection="1">
      <alignment horizontal="center" vertical="center" wrapText="1"/>
      <protection locked="0"/>
    </xf>
    <xf numFmtId="0" fontId="2" fillId="0" borderId="77" xfId="0" applyFont="1" applyBorder="1" applyAlignment="1" applyProtection="1">
      <alignment horizontal="justify" vertical="top" wrapText="1"/>
      <protection locked="0"/>
    </xf>
    <xf numFmtId="0" fontId="2" fillId="0" borderId="78" xfId="0" applyFont="1" applyBorder="1" applyAlignment="1" applyProtection="1">
      <alignment horizontal="justify" vertical="top" wrapText="1"/>
      <protection locked="0"/>
    </xf>
    <xf numFmtId="0" fontId="4" fillId="0" borderId="78" xfId="0" applyFont="1" applyBorder="1" applyAlignment="1" applyProtection="1">
      <alignment horizontal="right" wrapText="1"/>
      <protection locked="0"/>
    </xf>
    <xf numFmtId="0" fontId="4" fillId="0" borderId="79" xfId="0" applyFont="1" applyBorder="1" applyAlignment="1" applyProtection="1">
      <alignment horizontal="right" wrapText="1"/>
      <protection locked="0"/>
    </xf>
    <xf numFmtId="0" fontId="2" fillId="0" borderId="80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65" xfId="0" applyFont="1" applyBorder="1" applyAlignment="1" applyProtection="1">
      <alignment horizontal="center" vertical="center" wrapText="1"/>
      <protection locked="0"/>
    </xf>
    <xf numFmtId="0" fontId="2" fillId="0" borderId="63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2" fillId="0" borderId="47" xfId="0" applyFont="1" applyBorder="1" applyAlignment="1" applyProtection="1">
      <alignment horizontal="center" vertical="center" wrapText="1"/>
      <protection locked="0"/>
    </xf>
    <xf numFmtId="0" fontId="19" fillId="0" borderId="69" xfId="0" applyFont="1" applyBorder="1" applyAlignment="1" applyProtection="1">
      <alignment horizontal="center" vertical="center" wrapText="1"/>
      <protection locked="0"/>
    </xf>
    <xf numFmtId="0" fontId="19" fillId="0" borderId="8" xfId="0" applyFont="1" applyBorder="1" applyAlignment="1" applyProtection="1">
      <alignment horizontal="center" vertical="center" wrapText="1"/>
      <protection locked="0"/>
    </xf>
    <xf numFmtId="0" fontId="19" fillId="0" borderId="70" xfId="0" applyFont="1" applyBorder="1" applyAlignment="1" applyProtection="1">
      <alignment horizontal="center" vertical="center" wrapText="1"/>
      <protection locked="0"/>
    </xf>
    <xf numFmtId="0" fontId="2" fillId="12" borderId="69" xfId="0" applyFont="1" applyFill="1" applyBorder="1" applyAlignment="1" applyProtection="1">
      <alignment horizontal="center" vertical="center" wrapText="1"/>
      <protection locked="0"/>
    </xf>
    <xf numFmtId="0" fontId="2" fillId="12" borderId="70" xfId="0" applyFont="1" applyFill="1" applyBorder="1" applyAlignment="1" applyProtection="1">
      <alignment horizontal="center" vertical="center" wrapText="1"/>
      <protection locked="0"/>
    </xf>
    <xf numFmtId="0" fontId="9" fillId="0" borderId="72" xfId="0" applyFont="1" applyBorder="1" applyAlignment="1" applyProtection="1">
      <alignment horizontal="center" vertical="center" wrapText="1"/>
      <protection locked="0"/>
    </xf>
    <xf numFmtId="0" fontId="9" fillId="0" borderId="73" xfId="0" applyFont="1" applyBorder="1" applyAlignment="1" applyProtection="1">
      <alignment horizontal="center" vertical="center" wrapText="1"/>
      <protection locked="0"/>
    </xf>
    <xf numFmtId="0" fontId="9" fillId="0" borderId="75" xfId="0" applyFont="1" applyBorder="1" applyAlignment="1" applyProtection="1">
      <alignment horizontal="center" vertical="center" shrinkToFit="1"/>
      <protection locked="0"/>
    </xf>
    <xf numFmtId="0" fontId="9" fillId="0" borderId="20" xfId="0" applyFont="1" applyBorder="1" applyAlignment="1" applyProtection="1">
      <alignment horizontal="center" vertical="center" shrinkToFit="1"/>
      <protection locked="0"/>
    </xf>
    <xf numFmtId="0" fontId="9" fillId="0" borderId="153" xfId="0" applyFont="1" applyBorder="1" applyAlignment="1" applyProtection="1">
      <alignment horizontal="center" vertical="center" shrinkToFi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  <protection locked="0"/>
    </xf>
    <xf numFmtId="0" fontId="19" fillId="0" borderId="6" xfId="0" applyFont="1" applyBorder="1" applyAlignment="1" applyProtection="1">
      <alignment horizontal="center" vertical="center" wrapText="1"/>
      <protection locked="0"/>
    </xf>
    <xf numFmtId="0" fontId="2" fillId="12" borderId="7" xfId="0" applyFont="1" applyFill="1" applyBorder="1" applyAlignment="1" applyProtection="1">
      <alignment horizontal="center" vertical="center" wrapText="1"/>
      <protection locked="0"/>
    </xf>
    <xf numFmtId="0" fontId="2" fillId="12" borderId="6" xfId="0" applyFont="1" applyFill="1" applyBorder="1" applyAlignment="1" applyProtection="1">
      <alignment horizontal="center" vertical="center" wrapText="1"/>
      <protection locked="0"/>
    </xf>
    <xf numFmtId="0" fontId="9" fillId="0" borderId="74" xfId="0" applyFont="1" applyBorder="1" applyAlignment="1" applyProtection="1">
      <alignment horizontal="center" vertical="center" wrapText="1"/>
      <protection locked="0"/>
    </xf>
    <xf numFmtId="0" fontId="2" fillId="12" borderId="72" xfId="0" applyFont="1" applyFill="1" applyBorder="1" applyAlignment="1" applyProtection="1">
      <alignment horizontal="center" vertical="center" wrapText="1"/>
      <protection locked="0"/>
    </xf>
    <xf numFmtId="0" fontId="2" fillId="12" borderId="74" xfId="0" applyFont="1" applyFill="1" applyBorder="1" applyAlignment="1" applyProtection="1">
      <alignment horizontal="center" vertical="center" wrapText="1"/>
      <protection locked="0"/>
    </xf>
    <xf numFmtId="0" fontId="79" fillId="4" borderId="165" xfId="0" applyFont="1" applyFill="1" applyBorder="1" applyAlignment="1" applyProtection="1">
      <alignment horizontal="center" vertical="center" wrapText="1"/>
      <protection locked="0"/>
    </xf>
    <xf numFmtId="0" fontId="79" fillId="4" borderId="164" xfId="0" applyFont="1" applyFill="1" applyBorder="1" applyAlignment="1" applyProtection="1">
      <alignment horizontal="center" vertical="center" wrapText="1"/>
      <protection locked="0"/>
    </xf>
    <xf numFmtId="0" fontId="0" fillId="0" borderId="73" xfId="0" applyBorder="1" applyProtection="1">
      <alignment vertical="center"/>
      <protection locked="0"/>
    </xf>
    <xf numFmtId="0" fontId="0" fillId="0" borderId="74" xfId="0" applyBorder="1" applyProtection="1">
      <alignment vertical="center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79" fillId="4" borderId="5" xfId="0" applyFont="1" applyFill="1" applyBorder="1" applyAlignment="1" applyProtection="1">
      <alignment horizontal="center" vertical="center" wrapText="1"/>
      <protection locked="0"/>
    </xf>
    <xf numFmtId="0" fontId="79" fillId="4" borderId="6" xfId="0" applyFont="1" applyFill="1" applyBorder="1" applyAlignment="1" applyProtection="1">
      <alignment horizontal="center" vertical="center" wrapText="1"/>
      <protection locked="0"/>
    </xf>
    <xf numFmtId="0" fontId="11" fillId="0" borderId="85" xfId="0" applyFont="1" applyBorder="1" applyAlignment="1" applyProtection="1">
      <alignment horizontal="right" wrapText="1"/>
      <protection locked="0"/>
    </xf>
    <xf numFmtId="0" fontId="11" fillId="0" borderId="86" xfId="0" applyFont="1" applyBorder="1" applyAlignment="1" applyProtection="1">
      <alignment horizontal="right" wrapText="1"/>
      <protection locked="0"/>
    </xf>
    <xf numFmtId="0" fontId="11" fillId="0" borderId="57" xfId="0" applyFont="1" applyBorder="1" applyAlignment="1" applyProtection="1">
      <alignment horizontal="right" wrapText="1"/>
      <protection locked="0"/>
    </xf>
    <xf numFmtId="0" fontId="11" fillId="0" borderId="87" xfId="0" applyFont="1" applyBorder="1" applyAlignment="1" applyProtection="1">
      <alignment horizontal="right" wrapText="1"/>
      <protection locked="0"/>
    </xf>
    <xf numFmtId="0" fontId="2" fillId="0" borderId="72" xfId="0" applyFont="1" applyBorder="1" applyAlignment="1" applyProtection="1">
      <alignment horizontal="center" vertical="center" wrapText="1"/>
      <protection locked="0"/>
    </xf>
    <xf numFmtId="0" fontId="2" fillId="0" borderId="74" xfId="0" applyFont="1" applyBorder="1" applyAlignment="1" applyProtection="1">
      <alignment horizontal="center" vertical="center" wrapText="1"/>
      <protection locked="0"/>
    </xf>
    <xf numFmtId="0" fontId="9" fillId="0" borderId="465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justify" vertical="center" shrinkToFit="1"/>
      <protection locked="0"/>
    </xf>
    <xf numFmtId="0" fontId="9" fillId="0" borderId="5" xfId="0" applyFont="1" applyBorder="1" applyAlignment="1" applyProtection="1">
      <alignment horizontal="justify" vertical="center" shrinkToFit="1"/>
      <protection locked="0"/>
    </xf>
    <xf numFmtId="0" fontId="9" fillId="0" borderId="6" xfId="0" applyFont="1" applyBorder="1" applyAlignment="1" applyProtection="1">
      <alignment horizontal="justify" vertical="center" shrinkToFit="1"/>
      <protection locked="0"/>
    </xf>
    <xf numFmtId="0" fontId="9" fillId="0" borderId="342" xfId="0" applyFont="1" applyBorder="1" applyAlignment="1" applyProtection="1">
      <alignment horizontal="center" vertical="center" wrapText="1" shrinkToFit="1"/>
      <protection locked="0"/>
    </xf>
    <xf numFmtId="0" fontId="9" fillId="0" borderId="24" xfId="0" applyFont="1" applyBorder="1" applyAlignment="1" applyProtection="1">
      <alignment horizontal="center" vertical="center" wrapText="1" shrinkToFit="1"/>
      <protection locked="0"/>
    </xf>
    <xf numFmtId="0" fontId="9" fillId="0" borderId="7" xfId="0" applyFont="1" applyBorder="1" applyAlignment="1" applyProtection="1">
      <alignment horizontal="left" vertical="center" shrinkToFit="1"/>
      <protection locked="0"/>
    </xf>
    <xf numFmtId="0" fontId="9" fillId="0" borderId="5" xfId="0" applyFont="1" applyBorder="1" applyAlignment="1" applyProtection="1">
      <alignment horizontal="left" vertical="center" shrinkToFit="1"/>
      <protection locked="0"/>
    </xf>
    <xf numFmtId="0" fontId="9" fillId="0" borderId="6" xfId="0" applyFont="1" applyBorder="1" applyAlignment="1" applyProtection="1">
      <alignment horizontal="left" vertical="center" shrinkToFit="1"/>
      <protection locked="0"/>
    </xf>
    <xf numFmtId="0" fontId="9" fillId="0" borderId="91" xfId="0" applyFont="1" applyBorder="1" applyAlignment="1" applyProtection="1">
      <alignment horizontal="center" vertical="center" wrapText="1"/>
      <protection locked="0"/>
    </xf>
    <xf numFmtId="0" fontId="9" fillId="0" borderId="92" xfId="0" applyFont="1" applyBorder="1" applyAlignment="1" applyProtection="1">
      <alignment horizontal="center" vertical="center" wrapText="1"/>
      <protection locked="0"/>
    </xf>
    <xf numFmtId="0" fontId="9" fillId="0" borderId="93" xfId="0" applyFont="1" applyBorder="1" applyAlignment="1" applyProtection="1">
      <alignment horizontal="center" vertical="center" wrapText="1"/>
      <protection locked="0"/>
    </xf>
    <xf numFmtId="0" fontId="9" fillId="0" borderId="347" xfId="0" applyFont="1" applyBorder="1" applyAlignment="1" applyProtection="1">
      <alignment horizontal="center" vertical="center" wrapText="1"/>
      <protection locked="0"/>
    </xf>
    <xf numFmtId="0" fontId="9" fillId="0" borderId="340" xfId="0" applyFont="1" applyBorder="1" applyAlignment="1" applyProtection="1">
      <alignment horizontal="center" vertical="center" wrapText="1"/>
      <protection locked="0"/>
    </xf>
    <xf numFmtId="0" fontId="9" fillId="0" borderId="348" xfId="0" applyFont="1" applyBorder="1" applyAlignment="1" applyProtection="1">
      <alignment horizontal="center" vertical="center" wrapText="1"/>
      <protection locked="0"/>
    </xf>
    <xf numFmtId="0" fontId="8" fillId="0" borderId="49" xfId="0" applyFont="1" applyBorder="1" applyAlignment="1" applyProtection="1">
      <alignment horizontal="center" vertical="center" wrapText="1"/>
      <protection locked="0"/>
    </xf>
    <xf numFmtId="0" fontId="9" fillId="0" borderId="339" xfId="0" applyFont="1" applyBorder="1" applyAlignment="1" applyProtection="1">
      <alignment horizontal="center" vertical="center" wrapText="1"/>
      <protection locked="0"/>
    </xf>
    <xf numFmtId="0" fontId="9" fillId="0" borderId="341" xfId="0" applyFont="1" applyBorder="1" applyAlignment="1" applyProtection="1">
      <alignment horizontal="center" vertical="center" wrapText="1"/>
      <protection locked="0"/>
    </xf>
    <xf numFmtId="0" fontId="10" fillId="0" borderId="342" xfId="0" applyFont="1" applyBorder="1" applyAlignment="1" applyProtection="1">
      <alignment horizontal="center" vertical="center" wrapText="1"/>
      <protection locked="0"/>
    </xf>
    <xf numFmtId="0" fontId="10" fillId="0" borderId="287" xfId="0" applyFont="1" applyBorder="1" applyAlignment="1" applyProtection="1">
      <alignment horizontal="center" vertical="center" wrapText="1"/>
      <protection locked="0"/>
    </xf>
    <xf numFmtId="0" fontId="10" fillId="0" borderId="343" xfId="0" applyFont="1" applyBorder="1" applyAlignment="1" applyProtection="1">
      <alignment horizontal="center" vertical="center" wrapText="1"/>
      <protection locked="0"/>
    </xf>
    <xf numFmtId="0" fontId="10" fillId="0" borderId="24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344" xfId="0" applyFont="1" applyBorder="1" applyAlignment="1" applyProtection="1">
      <alignment horizontal="center" vertical="center" wrapText="1"/>
      <protection locked="0"/>
    </xf>
    <xf numFmtId="0" fontId="10" fillId="0" borderId="335" xfId="0" applyFont="1" applyBorder="1" applyAlignment="1" applyProtection="1">
      <alignment horizontal="center" vertical="center" wrapText="1"/>
      <protection locked="0"/>
    </xf>
    <xf numFmtId="0" fontId="10" fillId="0" borderId="345" xfId="0" applyFont="1" applyBorder="1" applyAlignment="1" applyProtection="1">
      <alignment horizontal="center" vertical="center" wrapText="1"/>
      <protection locked="0"/>
    </xf>
    <xf numFmtId="0" fontId="9" fillId="0" borderId="342" xfId="0" applyFont="1" applyBorder="1" applyAlignment="1" applyProtection="1">
      <alignment horizontal="center" vertical="center" wrapText="1"/>
      <protection locked="0"/>
    </xf>
    <xf numFmtId="0" fontId="9" fillId="0" borderId="346" xfId="0" applyFont="1" applyBorder="1" applyAlignment="1" applyProtection="1">
      <alignment horizontal="center" vertical="center" wrapText="1"/>
      <protection locked="0"/>
    </xf>
    <xf numFmtId="0" fontId="9" fillId="0" borderId="344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 shrinkToFit="1"/>
      <protection locked="0"/>
    </xf>
    <xf numFmtId="0" fontId="9" fillId="0" borderId="76" xfId="0" applyFont="1" applyBorder="1" applyAlignment="1" applyProtection="1">
      <alignment horizontal="center" vertical="center" shrinkToFit="1"/>
      <protection locked="0"/>
    </xf>
    <xf numFmtId="0" fontId="9" fillId="0" borderId="88" xfId="0" applyFont="1" applyBorder="1" applyAlignment="1" applyProtection="1">
      <alignment horizontal="justify" vertical="center" shrinkToFit="1"/>
      <protection locked="0"/>
    </xf>
    <xf numFmtId="0" fontId="9" fillId="0" borderId="89" xfId="0" applyFont="1" applyBorder="1" applyAlignment="1" applyProtection="1">
      <alignment horizontal="justify" vertical="center" shrinkToFit="1"/>
      <protection locked="0"/>
    </xf>
    <xf numFmtId="0" fontId="9" fillId="0" borderId="90" xfId="0" applyFont="1" applyBorder="1" applyAlignment="1" applyProtection="1">
      <alignment horizontal="justify" vertical="center" shrinkToFit="1"/>
      <protection locked="0"/>
    </xf>
    <xf numFmtId="9" fontId="10" fillId="12" borderId="18" xfId="0" applyNumberFormat="1" applyFont="1" applyFill="1" applyBorder="1" applyAlignment="1" applyProtection="1">
      <alignment horizontal="center" vertical="center" wrapText="1"/>
      <protection locked="0"/>
    </xf>
    <xf numFmtId="9" fontId="10" fillId="12" borderId="19" xfId="0" applyNumberFormat="1" applyFont="1" applyFill="1" applyBorder="1" applyAlignment="1" applyProtection="1">
      <alignment horizontal="center" vertical="center" wrapText="1"/>
      <protection locked="0"/>
    </xf>
    <xf numFmtId="9" fontId="10" fillId="0" borderId="7" xfId="0" applyNumberFormat="1" applyFont="1" applyBorder="1" applyAlignment="1" applyProtection="1">
      <alignment horizontal="center" vertical="center" wrapText="1"/>
      <protection locked="0"/>
    </xf>
    <xf numFmtId="9" fontId="10" fillId="0" borderId="6" xfId="0" applyNumberFormat="1" applyFont="1" applyBorder="1" applyAlignment="1" applyProtection="1">
      <alignment horizontal="center" vertical="center" wrapText="1"/>
      <protection locked="0"/>
    </xf>
    <xf numFmtId="9" fontId="10" fillId="0" borderId="16" xfId="0" applyNumberFormat="1" applyFont="1" applyBorder="1" applyAlignment="1" applyProtection="1">
      <alignment horizontal="center" vertical="center" wrapText="1"/>
      <protection locked="0"/>
    </xf>
    <xf numFmtId="9" fontId="10" fillId="0" borderId="17" xfId="0" applyNumberFormat="1" applyFont="1" applyBorder="1" applyAlignment="1" applyProtection="1">
      <alignment horizontal="center" vertical="center" wrapText="1"/>
      <protection locked="0"/>
    </xf>
    <xf numFmtId="9" fontId="10" fillId="0" borderId="24" xfId="0" applyNumberFormat="1" applyFont="1" applyBorder="1" applyAlignment="1" applyProtection="1">
      <alignment horizontal="center" vertical="center" wrapText="1"/>
      <protection locked="0"/>
    </xf>
    <xf numFmtId="9" fontId="10" fillId="0" borderId="12" xfId="0" applyNumberFormat="1" applyFont="1" applyBorder="1" applyAlignment="1" applyProtection="1">
      <alignment horizontal="center" vertical="center" wrapText="1"/>
      <protection locked="0"/>
    </xf>
    <xf numFmtId="0" fontId="2" fillId="12" borderId="5" xfId="0" applyFont="1" applyFill="1" applyBorder="1" applyAlignment="1" applyProtection="1">
      <alignment horizontal="center" vertical="center" wrapText="1"/>
      <protection locked="0"/>
    </xf>
    <xf numFmtId="41" fontId="2" fillId="5" borderId="7" xfId="0" applyNumberFormat="1" applyFont="1" applyFill="1" applyBorder="1" applyAlignment="1">
      <alignment horizontal="center" vertical="center" shrinkToFit="1"/>
    </xf>
    <xf numFmtId="41" fontId="2" fillId="5" borderId="6" xfId="0" applyNumberFormat="1" applyFont="1" applyFill="1" applyBorder="1" applyAlignment="1">
      <alignment horizontal="center" vertical="center" shrinkToFit="1"/>
    </xf>
    <xf numFmtId="41" fontId="2" fillId="5" borderId="18" xfId="1" applyFont="1" applyFill="1" applyBorder="1" applyAlignment="1" applyProtection="1">
      <alignment horizontal="center" vertical="center" shrinkToFit="1"/>
    </xf>
    <xf numFmtId="41" fontId="2" fillId="5" borderId="19" xfId="1" applyFont="1" applyFill="1" applyBorder="1" applyAlignment="1" applyProtection="1">
      <alignment horizontal="center" vertical="center" shrinkToFit="1"/>
    </xf>
    <xf numFmtId="41" fontId="2" fillId="6" borderId="176" xfId="1" applyFont="1" applyFill="1" applyBorder="1" applyAlignment="1" applyProtection="1">
      <alignment horizontal="center" vertical="center" shrinkToFit="1"/>
      <protection locked="0"/>
    </xf>
    <xf numFmtId="41" fontId="2" fillId="6" borderId="178" xfId="1" applyFont="1" applyFill="1" applyBorder="1" applyAlignment="1" applyProtection="1">
      <alignment horizontal="center" vertical="center" shrinkToFit="1"/>
      <protection locked="0"/>
    </xf>
    <xf numFmtId="0" fontId="9" fillId="0" borderId="349" xfId="0" applyFont="1" applyBorder="1" applyAlignment="1" applyProtection="1">
      <alignment horizontal="center" vertical="center" wrapText="1"/>
      <protection locked="0"/>
    </xf>
    <xf numFmtId="0" fontId="9" fillId="0" borderId="46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07" xfId="0" applyFont="1" applyBorder="1" applyAlignment="1" applyProtection="1">
      <alignment horizontal="center" vertical="center" wrapText="1"/>
      <protection locked="0"/>
    </xf>
    <xf numFmtId="41" fontId="2" fillId="6" borderId="203" xfId="1" applyFont="1" applyFill="1" applyBorder="1" applyAlignment="1" applyProtection="1">
      <alignment horizontal="center" vertical="center" shrinkToFit="1"/>
      <protection locked="0"/>
    </xf>
    <xf numFmtId="41" fontId="2" fillId="6" borderId="204" xfId="1" applyFont="1" applyFill="1" applyBorder="1" applyAlignment="1" applyProtection="1">
      <alignment horizontal="center" vertical="center" shrinkToFit="1"/>
      <protection locked="0"/>
    </xf>
    <xf numFmtId="41" fontId="2" fillId="6" borderId="199" xfId="1" applyFont="1" applyFill="1" applyBorder="1" applyAlignment="1" applyProtection="1">
      <alignment horizontal="center" vertical="center" shrinkToFit="1"/>
      <protection locked="0"/>
    </xf>
    <xf numFmtId="41" fontId="2" fillId="6" borderId="200" xfId="1" applyFont="1" applyFill="1" applyBorder="1" applyAlignment="1" applyProtection="1">
      <alignment horizontal="center" vertical="center" shrinkToFit="1"/>
      <protection locked="0"/>
    </xf>
    <xf numFmtId="41" fontId="2" fillId="5" borderId="7" xfId="1" applyFont="1" applyFill="1" applyBorder="1" applyAlignment="1" applyProtection="1">
      <alignment horizontal="center" vertical="center" shrinkToFit="1"/>
    </xf>
    <xf numFmtId="41" fontId="2" fillId="5" borderId="6" xfId="1" applyFont="1" applyFill="1" applyBorder="1" applyAlignment="1" applyProtection="1">
      <alignment horizontal="center" vertical="center" shrinkToFit="1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27" fillId="0" borderId="8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27" fillId="0" borderId="65" xfId="0" applyFont="1" applyBorder="1" applyAlignment="1" applyProtection="1">
      <alignment horizontal="center" vertical="center" wrapText="1"/>
      <protection locked="0"/>
    </xf>
    <xf numFmtId="0" fontId="27" fillId="0" borderId="63" xfId="0" applyFont="1" applyBorder="1" applyAlignment="1" applyProtection="1">
      <alignment horizontal="center" vertical="center" wrapText="1"/>
      <protection locked="0"/>
    </xf>
    <xf numFmtId="0" fontId="27" fillId="0" borderId="107" xfId="0" applyFont="1" applyBorder="1" applyAlignment="1" applyProtection="1">
      <alignment horizontal="center" vertical="center" wrapText="1"/>
      <protection locked="0"/>
    </xf>
    <xf numFmtId="0" fontId="2" fillId="0" borderId="66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4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6" borderId="170" xfId="0" quotePrefix="1" applyFont="1" applyFill="1" applyBorder="1" applyAlignment="1" applyProtection="1">
      <alignment horizontal="center" vertical="center" shrinkToFit="1"/>
      <protection locked="0"/>
    </xf>
    <xf numFmtId="0" fontId="2" fillId="6" borderId="172" xfId="0" applyFont="1" applyFill="1" applyBorder="1" applyAlignment="1" applyProtection="1">
      <alignment horizontal="center" vertical="center" shrinkToFit="1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0" fontId="2" fillId="0" borderId="16" xfId="0" applyFont="1" applyBorder="1" applyAlignment="1" applyProtection="1">
      <alignment horizontal="justify" vertical="center" wrapText="1"/>
      <protection locked="0"/>
    </xf>
    <xf numFmtId="0" fontId="2" fillId="0" borderId="45" xfId="0" applyFont="1" applyBorder="1" applyAlignment="1" applyProtection="1">
      <alignment horizontal="justify" vertical="center" wrapText="1"/>
      <protection locked="0"/>
    </xf>
    <xf numFmtId="0" fontId="9" fillId="0" borderId="7" xfId="0" applyFont="1" applyBorder="1" applyAlignment="1" applyProtection="1">
      <alignment horizontal="center" vertical="center" shrinkToFit="1"/>
      <protection locked="0"/>
    </xf>
    <xf numFmtId="0" fontId="9" fillId="0" borderId="5" xfId="0" applyFont="1" applyBorder="1" applyAlignment="1" applyProtection="1">
      <alignment horizontal="center" vertical="center" shrinkToFit="1"/>
      <protection locked="0"/>
    </xf>
    <xf numFmtId="0" fontId="9" fillId="0" borderId="6" xfId="0" applyFont="1" applyBorder="1" applyAlignment="1" applyProtection="1">
      <alignment horizontal="center" vertical="center" shrinkToFit="1"/>
      <protection locked="0"/>
    </xf>
    <xf numFmtId="41" fontId="2" fillId="12" borderId="7" xfId="0" applyNumberFormat="1" applyFont="1" applyFill="1" applyBorder="1" applyAlignment="1" applyProtection="1">
      <alignment horizontal="center" vertical="center" shrinkToFit="1"/>
      <protection locked="0"/>
    </xf>
    <xf numFmtId="41" fontId="2" fillId="12" borderId="6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491" xfId="1" applyFont="1" applyFill="1" applyBorder="1" applyAlignment="1" applyProtection="1">
      <alignment horizontal="center" vertical="center" shrinkToFit="1"/>
      <protection locked="0"/>
    </xf>
    <xf numFmtId="41" fontId="2" fillId="5" borderId="492" xfId="1" applyFont="1" applyFill="1" applyBorder="1" applyAlignment="1" applyProtection="1">
      <alignment horizontal="center" vertical="center" shrinkToFit="1"/>
      <protection locked="0"/>
    </xf>
    <xf numFmtId="0" fontId="9" fillId="0" borderId="403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shrinkToFit="1"/>
      <protection locked="0"/>
    </xf>
    <xf numFmtId="0" fontId="14" fillId="0" borderId="5" xfId="0" applyFont="1" applyBorder="1" applyAlignment="1" applyProtection="1">
      <alignment horizontal="center" vertical="center" shrinkToFit="1"/>
      <protection locked="0"/>
    </xf>
    <xf numFmtId="0" fontId="14" fillId="0" borderId="6" xfId="0" applyFont="1" applyBorder="1" applyAlignment="1" applyProtection="1">
      <alignment horizontal="center" vertical="center" shrinkToFit="1"/>
      <protection locked="0"/>
    </xf>
    <xf numFmtId="41" fontId="2" fillId="5" borderId="455" xfId="1" applyFont="1" applyFill="1" applyBorder="1" applyAlignment="1" applyProtection="1">
      <alignment horizontal="center" vertical="center" shrinkToFit="1"/>
      <protection locked="0"/>
    </xf>
    <xf numFmtId="41" fontId="2" fillId="5" borderId="406" xfId="1" applyFont="1" applyFill="1" applyBorder="1" applyAlignment="1" applyProtection="1">
      <alignment horizontal="center" vertical="center" shrinkToFit="1"/>
      <protection locked="0"/>
    </xf>
    <xf numFmtId="41" fontId="2" fillId="5" borderId="16" xfId="1" applyFont="1" applyFill="1" applyBorder="1" applyAlignment="1" applyProtection="1">
      <alignment horizontal="center" vertical="center" shrinkToFit="1"/>
    </xf>
    <xf numFmtId="41" fontId="2" fillId="5" borderId="17" xfId="1" applyFont="1" applyFill="1" applyBorder="1" applyAlignment="1" applyProtection="1">
      <alignment horizontal="center" vertical="center" shrinkToFit="1"/>
    </xf>
    <xf numFmtId="41" fontId="2" fillId="5" borderId="453" xfId="1" applyFont="1" applyFill="1" applyBorder="1" applyAlignment="1" applyProtection="1">
      <alignment horizontal="center" vertical="center" shrinkToFit="1"/>
      <protection locked="0"/>
    </xf>
    <xf numFmtId="41" fontId="2" fillId="5" borderId="454" xfId="1" applyFont="1" applyFill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justify" vertical="center" wrapText="1"/>
      <protection locked="0"/>
    </xf>
    <xf numFmtId="0" fontId="2" fillId="0" borderId="43" xfId="0" applyFont="1" applyBorder="1" applyAlignment="1" applyProtection="1">
      <alignment horizontal="justify" vertical="center" wrapText="1"/>
      <protection locked="0"/>
    </xf>
    <xf numFmtId="9" fontId="2" fillId="6" borderId="170" xfId="0" quotePrefix="1" applyNumberFormat="1" applyFont="1" applyFill="1" applyBorder="1" applyAlignment="1" applyProtection="1">
      <alignment horizontal="center" vertical="center" wrapText="1"/>
      <protection locked="0"/>
    </xf>
    <xf numFmtId="9" fontId="2" fillId="6" borderId="171" xfId="0" applyNumberFormat="1" applyFont="1" applyFill="1" applyBorder="1" applyAlignment="1" applyProtection="1">
      <alignment horizontal="center" vertical="center" wrapText="1"/>
      <protection locked="0"/>
    </xf>
    <xf numFmtId="9" fontId="2" fillId="6" borderId="17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67" xfId="0" applyFont="1" applyBorder="1" applyAlignment="1" applyProtection="1">
      <alignment horizontal="center" vertical="center" wrapText="1"/>
      <protection locked="0"/>
    </xf>
    <xf numFmtId="41" fontId="2" fillId="5" borderId="7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6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127" xfId="1" applyFont="1" applyFill="1" applyBorder="1" applyAlignment="1" applyProtection="1">
      <alignment horizontal="center" vertical="center" shrinkToFit="1"/>
      <protection locked="0"/>
    </xf>
    <xf numFmtId="41" fontId="2" fillId="5" borderId="129" xfId="1" applyFont="1" applyFill="1" applyBorder="1" applyAlignment="1" applyProtection="1">
      <alignment horizontal="center" vertical="center" shrinkToFit="1"/>
      <protection locked="0"/>
    </xf>
    <xf numFmtId="41" fontId="2" fillId="6" borderId="207" xfId="1" applyFont="1" applyFill="1" applyBorder="1" applyAlignment="1" applyProtection="1">
      <alignment horizontal="center" vertical="center" shrinkToFit="1"/>
      <protection locked="0"/>
    </xf>
    <xf numFmtId="41" fontId="2" fillId="6" borderId="208" xfId="1" applyFont="1" applyFill="1" applyBorder="1" applyAlignment="1" applyProtection="1">
      <alignment horizontal="center" vertical="center" shrinkToFit="1"/>
      <protection locked="0"/>
    </xf>
    <xf numFmtId="0" fontId="10" fillId="0" borderId="5" xfId="0" applyFont="1" applyBorder="1" applyAlignment="1" applyProtection="1">
      <alignment horizontal="center" vertical="center" shrinkToFit="1"/>
      <protection locked="0"/>
    </xf>
    <xf numFmtId="0" fontId="10" fillId="0" borderId="6" xfId="0" applyFont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41" fontId="2" fillId="6" borderId="201" xfId="1" applyFont="1" applyFill="1" applyBorder="1" applyAlignment="1" applyProtection="1">
      <alignment horizontal="center" vertical="center" shrinkToFit="1"/>
      <protection locked="0"/>
    </xf>
    <xf numFmtId="41" fontId="2" fillId="6" borderId="202" xfId="1" applyFont="1" applyFill="1" applyBorder="1" applyAlignment="1" applyProtection="1">
      <alignment horizontal="center" vertical="center" shrinkToFit="1"/>
      <protection locked="0"/>
    </xf>
    <xf numFmtId="41" fontId="2" fillId="6" borderId="174" xfId="1" applyFont="1" applyFill="1" applyBorder="1" applyAlignment="1" applyProtection="1">
      <alignment horizontal="center" vertical="center" shrinkToFit="1"/>
      <protection locked="0"/>
    </xf>
    <xf numFmtId="41" fontId="2" fillId="6" borderId="175" xfId="1" applyFont="1" applyFill="1" applyBorder="1" applyAlignment="1" applyProtection="1">
      <alignment horizontal="center" vertical="center" shrinkToFit="1"/>
      <protection locked="0"/>
    </xf>
    <xf numFmtId="41" fontId="2" fillId="5" borderId="16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17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18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19" xfId="0" applyNumberFormat="1" applyFont="1" applyFill="1" applyBorder="1" applyAlignment="1" applyProtection="1">
      <alignment horizontal="center" vertical="center" shrinkToFit="1"/>
      <protection locked="0"/>
    </xf>
    <xf numFmtId="9" fontId="10" fillId="0" borderId="18" xfId="0" applyNumberFormat="1" applyFont="1" applyBorder="1" applyAlignment="1" applyProtection="1">
      <alignment horizontal="center" vertical="center" wrapText="1"/>
      <protection locked="0"/>
    </xf>
    <xf numFmtId="9" fontId="10" fillId="0" borderId="19" xfId="0" applyNumberFormat="1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41" fontId="2" fillId="5" borderId="456" xfId="1" applyFont="1" applyFill="1" applyBorder="1" applyAlignment="1" applyProtection="1">
      <alignment horizontal="center" vertical="center" shrinkToFit="1"/>
      <protection locked="0"/>
    </xf>
    <xf numFmtId="41" fontId="2" fillId="5" borderId="451" xfId="1" applyFont="1" applyFill="1" applyBorder="1" applyAlignment="1" applyProtection="1">
      <alignment horizontal="center" vertical="center" shrinkToFi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41" fontId="2" fillId="5" borderId="205" xfId="1" applyFont="1" applyFill="1" applyBorder="1" applyAlignment="1" applyProtection="1">
      <alignment horizontal="center" vertical="center" shrinkToFit="1"/>
    </xf>
    <xf numFmtId="41" fontId="2" fillId="5" borderId="173" xfId="1" applyFont="1" applyFill="1" applyBorder="1" applyAlignment="1" applyProtection="1">
      <alignment horizontal="center" vertical="center" shrinkToFit="1"/>
    </xf>
    <xf numFmtId="0" fontId="9" fillId="0" borderId="204" xfId="0" applyFont="1" applyBorder="1" applyAlignment="1" applyProtection="1">
      <alignment horizontal="center" vertical="center" wrapText="1"/>
      <protection locked="0"/>
    </xf>
    <xf numFmtId="0" fontId="9" fillId="0" borderId="98" xfId="0" applyFont="1" applyBorder="1" applyAlignment="1" applyProtection="1">
      <alignment horizontal="justify" vertical="center" wrapText="1"/>
      <protection locked="0"/>
    </xf>
    <xf numFmtId="0" fontId="9" fillId="0" borderId="25" xfId="0" applyFont="1" applyBorder="1" applyAlignment="1" applyProtection="1">
      <alignment horizontal="justify" vertical="center" wrapText="1"/>
      <protection locked="0"/>
    </xf>
    <xf numFmtId="0" fontId="9" fillId="0" borderId="99" xfId="0" applyFont="1" applyBorder="1" applyAlignment="1" applyProtection="1">
      <alignment horizontal="justify" vertical="center" wrapText="1"/>
      <protection locked="0"/>
    </xf>
    <xf numFmtId="0" fontId="11" fillId="0" borderId="44" xfId="0" applyFont="1" applyBorder="1" applyAlignment="1" applyProtection="1">
      <alignment horizontal="justify" vertical="center" wrapText="1"/>
      <protection locked="0"/>
    </xf>
    <xf numFmtId="0" fontId="11" fillId="0" borderId="9" xfId="0" applyFont="1" applyBorder="1" applyAlignment="1" applyProtection="1">
      <alignment horizontal="justify" vertical="center" wrapText="1"/>
      <protection locked="0"/>
    </xf>
    <xf numFmtId="0" fontId="11" fillId="0" borderId="17" xfId="0" applyFont="1" applyBorder="1" applyAlignment="1" applyProtection="1">
      <alignment horizontal="justify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9" fillId="0" borderId="69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70" xfId="0" applyFont="1" applyBorder="1" applyAlignment="1" applyProtection="1">
      <alignment horizontal="center" vertical="center" wrapText="1"/>
      <protection locked="0"/>
    </xf>
    <xf numFmtId="41" fontId="2" fillId="6" borderId="170" xfId="1" applyFont="1" applyFill="1" applyBorder="1" applyAlignment="1" applyProtection="1">
      <alignment horizontal="justify" vertical="center" wrapText="1"/>
      <protection locked="0"/>
    </xf>
    <xf numFmtId="41" fontId="2" fillId="6" borderId="171" xfId="1" applyFont="1" applyFill="1" applyBorder="1" applyAlignment="1" applyProtection="1">
      <alignment horizontal="justify" vertical="center" wrapText="1"/>
      <protection locked="0"/>
    </xf>
    <xf numFmtId="41" fontId="2" fillId="6" borderId="172" xfId="1" applyFont="1" applyFill="1" applyBorder="1" applyAlignment="1" applyProtection="1">
      <alignment horizontal="justify" vertical="center" wrapText="1"/>
      <protection locked="0"/>
    </xf>
    <xf numFmtId="9" fontId="10" fillId="0" borderId="8" xfId="0" applyNumberFormat="1" applyFont="1" applyBorder="1" applyAlignment="1" applyProtection="1">
      <alignment horizontal="center" vertical="center" wrapText="1"/>
      <protection locked="0"/>
    </xf>
    <xf numFmtId="9" fontId="10" fillId="0" borderId="70" xfId="0" applyNumberFormat="1" applyFont="1" applyBorder="1" applyAlignment="1" applyProtection="1">
      <alignment horizontal="center" vertical="center" wrapText="1"/>
      <protection locked="0"/>
    </xf>
    <xf numFmtId="41" fontId="2" fillId="5" borderId="69" xfId="0" applyNumberFormat="1" applyFont="1" applyFill="1" applyBorder="1" applyAlignment="1">
      <alignment horizontal="center" vertical="center" wrapText="1"/>
    </xf>
    <xf numFmtId="41" fontId="2" fillId="5" borderId="59" xfId="0" applyNumberFormat="1" applyFont="1" applyFill="1" applyBorder="1" applyAlignment="1">
      <alignment horizontal="center" vertical="center" wrapText="1"/>
    </xf>
    <xf numFmtId="0" fontId="9" fillId="0" borderId="50" xfId="0" applyFont="1" applyBorder="1" applyAlignment="1" applyProtection="1">
      <alignment horizontal="justify" vertical="center" wrapText="1"/>
      <protection locked="0"/>
    </xf>
    <xf numFmtId="0" fontId="9" fillId="0" borderId="31" xfId="0" applyFont="1" applyBorder="1" applyAlignment="1" applyProtection="1">
      <alignment horizontal="justify" vertical="center" wrapText="1"/>
      <protection locked="0"/>
    </xf>
    <xf numFmtId="0" fontId="9" fillId="0" borderId="0" xfId="0" applyFont="1" applyAlignment="1" applyProtection="1">
      <alignment horizontal="justify" vertical="center" wrapText="1"/>
      <protection locked="0"/>
    </xf>
    <xf numFmtId="0" fontId="9" fillId="0" borderId="51" xfId="0" applyFont="1" applyBorder="1" applyAlignment="1" applyProtection="1">
      <alignment horizontal="justify" vertical="center" wrapText="1"/>
      <protection locked="0"/>
    </xf>
    <xf numFmtId="0" fontId="16" fillId="0" borderId="46" xfId="0" applyFont="1" applyBorder="1" applyAlignment="1" applyProtection="1">
      <alignment horizontal="center" vertical="center" wrapText="1"/>
      <protection locked="0"/>
    </xf>
    <xf numFmtId="0" fontId="16" fillId="0" borderId="47" xfId="0" applyFont="1" applyBorder="1" applyAlignment="1" applyProtection="1">
      <alignment horizontal="center" vertical="center" wrapText="1"/>
      <protection locked="0"/>
    </xf>
    <xf numFmtId="0" fontId="16" fillId="0" borderId="4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justify" vertical="center" wrapText="1"/>
      <protection locked="0"/>
    </xf>
    <xf numFmtId="0" fontId="2" fillId="0" borderId="17" xfId="0" applyFont="1" applyBorder="1" applyAlignment="1" applyProtection="1">
      <alignment horizontal="justify" vertical="center" wrapText="1"/>
      <protection locked="0"/>
    </xf>
    <xf numFmtId="41" fontId="2" fillId="0" borderId="7" xfId="0" applyNumberFormat="1" applyFont="1" applyBorder="1" applyAlignment="1" applyProtection="1">
      <alignment horizontal="justify" vertical="center" wrapText="1"/>
      <protection locked="0"/>
    </xf>
    <xf numFmtId="41" fontId="2" fillId="0" borderId="43" xfId="0" applyNumberFormat="1" applyFont="1" applyBorder="1" applyAlignment="1" applyProtection="1">
      <alignment horizontal="justify" vertical="center" wrapText="1"/>
      <protection locked="0"/>
    </xf>
    <xf numFmtId="0" fontId="2" fillId="0" borderId="5" xfId="0" applyFont="1" applyBorder="1" applyAlignment="1" applyProtection="1">
      <alignment horizontal="justify" vertical="center" wrapText="1"/>
      <protection locked="0"/>
    </xf>
    <xf numFmtId="0" fontId="2" fillId="0" borderId="6" xfId="0" applyFont="1" applyBorder="1" applyAlignment="1" applyProtection="1">
      <alignment horizontal="justify" vertical="center" wrapText="1"/>
      <protection locked="0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3" borderId="100" xfId="0" applyFont="1" applyFill="1" applyBorder="1" applyAlignment="1">
      <alignment horizontal="center" vertical="center" wrapText="1"/>
    </xf>
    <xf numFmtId="0" fontId="2" fillId="3" borderId="94" xfId="0" applyFont="1" applyFill="1" applyBorder="1" applyAlignment="1">
      <alignment horizontal="center" vertical="center" wrapText="1"/>
    </xf>
    <xf numFmtId="0" fontId="2" fillId="3" borderId="101" xfId="0" applyFont="1" applyFill="1" applyBorder="1" applyAlignment="1">
      <alignment horizontal="center" vertical="center" wrapText="1"/>
    </xf>
    <xf numFmtId="0" fontId="11" fillId="0" borderId="102" xfId="0" applyFont="1" applyBorder="1" applyAlignment="1">
      <alignment horizontal="justify" vertical="center" wrapText="1"/>
    </xf>
    <xf numFmtId="0" fontId="11" fillId="0" borderId="95" xfId="0" applyFont="1" applyBorder="1" applyAlignment="1">
      <alignment horizontal="justify" vertical="center" wrapText="1"/>
    </xf>
    <xf numFmtId="0" fontId="11" fillId="0" borderId="103" xfId="0" applyFont="1" applyBorder="1" applyAlignment="1">
      <alignment horizontal="justify" vertical="center" wrapText="1"/>
    </xf>
    <xf numFmtId="0" fontId="11" fillId="0" borderId="53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52" xfId="0" applyFont="1" applyBorder="1" applyAlignment="1">
      <alignment horizontal="justify" vertical="center" wrapText="1"/>
    </xf>
    <xf numFmtId="0" fontId="11" fillId="0" borderId="54" xfId="0" applyFont="1" applyBorder="1" applyAlignment="1">
      <alignment horizontal="justify" vertical="center" wrapText="1"/>
    </xf>
    <xf numFmtId="0" fontId="11" fillId="0" borderId="35" xfId="0" applyFont="1" applyBorder="1" applyAlignment="1">
      <alignment horizontal="justify" vertical="center" wrapText="1"/>
    </xf>
    <xf numFmtId="0" fontId="11" fillId="0" borderId="55" xfId="0" applyFont="1" applyBorder="1" applyAlignment="1">
      <alignment horizontal="justify" vertical="center" wrapText="1"/>
    </xf>
    <xf numFmtId="0" fontId="11" fillId="0" borderId="104" xfId="0" applyFont="1" applyBorder="1" applyAlignment="1">
      <alignment horizontal="right" vertical="center" wrapText="1"/>
    </xf>
    <xf numFmtId="0" fontId="11" fillId="0" borderId="105" xfId="0" applyFont="1" applyBorder="1" applyAlignment="1">
      <alignment horizontal="right" vertical="center" wrapText="1"/>
    </xf>
    <xf numFmtId="0" fontId="11" fillId="0" borderId="106" xfId="0" applyFont="1" applyBorder="1" applyAlignment="1">
      <alignment horizontal="right" vertical="center" wrapText="1"/>
    </xf>
    <xf numFmtId="41" fontId="2" fillId="6" borderId="213" xfId="1" applyFont="1" applyFill="1" applyBorder="1" applyAlignment="1" applyProtection="1">
      <alignment horizontal="center" vertical="center" wrapText="1"/>
      <protection locked="0"/>
    </xf>
    <xf numFmtId="41" fontId="2" fillId="6" borderId="214" xfId="1" applyFont="1" applyFill="1" applyBorder="1" applyAlignment="1" applyProtection="1">
      <alignment horizontal="center" vertical="center" wrapText="1"/>
      <protection locked="0"/>
    </xf>
    <xf numFmtId="41" fontId="2" fillId="6" borderId="215" xfId="1" applyFont="1" applyFill="1" applyBorder="1" applyAlignment="1" applyProtection="1">
      <alignment horizontal="center" vertical="center" wrapText="1"/>
      <protection locked="0"/>
    </xf>
    <xf numFmtId="0" fontId="11" fillId="0" borderId="98" xfId="0" applyFont="1" applyBorder="1" applyAlignment="1" applyProtection="1">
      <alignment horizontal="justify" vertical="center" wrapText="1"/>
      <protection locked="0"/>
    </xf>
    <xf numFmtId="0" fontId="11" fillId="0" borderId="25" xfId="0" applyFont="1" applyBorder="1" applyAlignment="1" applyProtection="1">
      <alignment horizontal="justify" vertical="center" wrapText="1"/>
      <protection locked="0"/>
    </xf>
    <xf numFmtId="0" fontId="11" fillId="0" borderId="19" xfId="0" applyFont="1" applyBorder="1" applyAlignment="1" applyProtection="1">
      <alignment horizontal="justify" vertical="center" wrapText="1"/>
      <protection locked="0"/>
    </xf>
    <xf numFmtId="0" fontId="3" fillId="0" borderId="18" xfId="0" applyFont="1" applyBorder="1" applyAlignment="1" applyProtection="1">
      <alignment horizontal="justify" vertical="center" wrapText="1"/>
      <protection locked="0"/>
    </xf>
    <xf numFmtId="0" fontId="3" fillId="0" borderId="25" xfId="0" applyFont="1" applyBorder="1" applyAlignment="1" applyProtection="1">
      <alignment horizontal="justify" vertical="center" wrapText="1"/>
      <protection locked="0"/>
    </xf>
    <xf numFmtId="0" fontId="3" fillId="0" borderId="99" xfId="0" applyFont="1" applyBorder="1" applyAlignment="1" applyProtection="1">
      <alignment horizontal="justify" vertical="center" wrapText="1"/>
      <protection locked="0"/>
    </xf>
    <xf numFmtId="0" fontId="11" fillId="0" borderId="42" xfId="0" applyFont="1" applyBorder="1" applyAlignment="1" applyProtection="1">
      <alignment horizontal="justify" vertical="center" wrapText="1"/>
      <protection locked="0"/>
    </xf>
    <xf numFmtId="0" fontId="11" fillId="0" borderId="5" xfId="0" applyFont="1" applyBorder="1" applyAlignment="1" applyProtection="1">
      <alignment horizontal="justify" vertical="center" wrapText="1"/>
      <protection locked="0"/>
    </xf>
    <xf numFmtId="0" fontId="11" fillId="0" borderId="6" xfId="0" applyFont="1" applyBorder="1" applyAlignment="1" applyProtection="1">
      <alignment horizontal="justify" vertical="center" wrapText="1"/>
      <protection locked="0"/>
    </xf>
    <xf numFmtId="0" fontId="3" fillId="0" borderId="7" xfId="0" applyFont="1" applyBorder="1" applyAlignment="1" applyProtection="1">
      <alignment horizontal="justify" vertical="center" wrapText="1"/>
      <protection locked="0"/>
    </xf>
    <xf numFmtId="0" fontId="3" fillId="0" borderId="5" xfId="0" applyFont="1" applyBorder="1" applyAlignment="1" applyProtection="1">
      <alignment horizontal="justify" vertical="center" wrapText="1"/>
      <protection locked="0"/>
    </xf>
    <xf numFmtId="0" fontId="3" fillId="0" borderId="43" xfId="0" applyFont="1" applyBorder="1" applyAlignment="1" applyProtection="1">
      <alignment horizontal="justify" vertical="center" wrapText="1"/>
      <protection locked="0"/>
    </xf>
    <xf numFmtId="0" fontId="11" fillId="0" borderId="58" xfId="0" applyFont="1" applyBorder="1" applyAlignment="1" applyProtection="1">
      <alignment horizontal="justify" vertical="center" wrapText="1"/>
      <protection locked="0"/>
    </xf>
    <xf numFmtId="0" fontId="11" fillId="0" borderId="8" xfId="0" applyFont="1" applyBorder="1" applyAlignment="1" applyProtection="1">
      <alignment horizontal="justify" vertical="center" wrapText="1"/>
      <protection locked="0"/>
    </xf>
    <xf numFmtId="0" fontId="11" fillId="0" borderId="70" xfId="0" applyFont="1" applyBorder="1" applyAlignment="1" applyProtection="1">
      <alignment horizontal="justify" vertical="center" wrapText="1"/>
      <protection locked="0"/>
    </xf>
    <xf numFmtId="0" fontId="3" fillId="0" borderId="69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59" xfId="0" applyFont="1" applyBorder="1" applyAlignment="1" applyProtection="1">
      <alignment horizontal="center" vertical="center" wrapText="1"/>
      <protection locked="0"/>
    </xf>
    <xf numFmtId="0" fontId="11" fillId="6" borderId="174" xfId="0" applyFont="1" applyFill="1" applyBorder="1" applyAlignment="1" applyProtection="1">
      <alignment horizontal="center" vertical="center" wrapText="1"/>
      <protection locked="0"/>
    </xf>
    <xf numFmtId="0" fontId="11" fillId="6" borderId="206" xfId="0" applyFont="1" applyFill="1" applyBorder="1" applyAlignment="1" applyProtection="1">
      <alignment horizontal="center" vertical="center" wrapText="1"/>
      <protection locked="0"/>
    </xf>
    <xf numFmtId="0" fontId="11" fillId="6" borderId="176" xfId="0" applyFont="1" applyFill="1" applyBorder="1" applyAlignment="1" applyProtection="1">
      <alignment horizontal="center" vertical="center" wrapText="1"/>
      <protection locked="0"/>
    </xf>
    <xf numFmtId="0" fontId="11" fillId="6" borderId="212" xfId="0" applyFont="1" applyFill="1" applyBorder="1" applyAlignment="1" applyProtection="1">
      <alignment horizontal="center" vertical="center" wrapText="1"/>
      <protection locked="0"/>
    </xf>
    <xf numFmtId="0" fontId="3" fillId="6" borderId="209" xfId="0" applyFont="1" applyFill="1" applyBorder="1" applyAlignment="1" applyProtection="1">
      <alignment horizontal="center" vertical="center" wrapText="1"/>
      <protection locked="0"/>
    </xf>
    <xf numFmtId="0" fontId="3" fillId="6" borderId="210" xfId="0" applyFont="1" applyFill="1" applyBorder="1" applyAlignment="1" applyProtection="1">
      <alignment horizontal="center" vertical="center" wrapText="1"/>
      <protection locked="0"/>
    </xf>
    <xf numFmtId="0" fontId="3" fillId="6" borderId="211" xfId="0" applyFont="1" applyFill="1" applyBorder="1" applyAlignment="1" applyProtection="1">
      <alignment horizontal="center" vertical="center" wrapText="1"/>
      <protection locked="0"/>
    </xf>
    <xf numFmtId="0" fontId="2" fillId="6" borderId="209" xfId="0" applyFont="1" applyFill="1" applyBorder="1" applyAlignment="1" applyProtection="1">
      <alignment horizontal="center" vertical="center" wrapText="1"/>
      <protection locked="0"/>
    </xf>
    <xf numFmtId="0" fontId="2" fillId="6" borderId="210" xfId="0" applyFont="1" applyFill="1" applyBorder="1" applyAlignment="1" applyProtection="1">
      <alignment horizontal="center" vertical="center" wrapText="1"/>
      <protection locked="0"/>
    </xf>
    <xf numFmtId="0" fontId="2" fillId="6" borderId="211" xfId="0" applyFont="1" applyFill="1" applyBorder="1" applyAlignment="1" applyProtection="1">
      <alignment horizontal="center" vertical="center" wrapText="1"/>
      <protection locked="0"/>
    </xf>
    <xf numFmtId="41" fontId="2" fillId="6" borderId="209" xfId="1" applyFont="1" applyFill="1" applyBorder="1" applyAlignment="1" applyProtection="1">
      <alignment horizontal="center" vertical="center" wrapText="1"/>
      <protection locked="0"/>
    </xf>
    <xf numFmtId="41" fontId="2" fillId="6" borderId="210" xfId="1" applyFont="1" applyFill="1" applyBorder="1" applyAlignment="1" applyProtection="1">
      <alignment horizontal="center" vertical="center" wrapText="1"/>
      <protection locked="0"/>
    </xf>
    <xf numFmtId="41" fontId="2" fillId="6" borderId="211" xfId="1" applyFont="1" applyFill="1" applyBorder="1" applyAlignment="1" applyProtection="1">
      <alignment horizontal="center" vertical="center" wrapText="1"/>
      <protection locked="0"/>
    </xf>
    <xf numFmtId="0" fontId="3" fillId="6" borderId="213" xfId="0" applyFont="1" applyFill="1" applyBorder="1" applyAlignment="1" applyProtection="1">
      <alignment horizontal="center" vertical="center" wrapText="1"/>
      <protection locked="0"/>
    </xf>
    <xf numFmtId="0" fontId="3" fillId="6" borderId="214" xfId="0" applyFont="1" applyFill="1" applyBorder="1" applyAlignment="1" applyProtection="1">
      <alignment horizontal="center" vertical="center" wrapText="1"/>
      <protection locked="0"/>
    </xf>
    <xf numFmtId="0" fontId="3" fillId="6" borderId="215" xfId="0" applyFont="1" applyFill="1" applyBorder="1" applyAlignment="1" applyProtection="1">
      <alignment horizontal="center" vertical="center" wrapText="1"/>
      <protection locked="0"/>
    </xf>
    <xf numFmtId="0" fontId="2" fillId="6" borderId="213" xfId="0" quotePrefix="1" applyFont="1" applyFill="1" applyBorder="1" applyAlignment="1" applyProtection="1">
      <alignment horizontal="center" vertical="center" wrapText="1"/>
      <protection locked="0"/>
    </xf>
    <xf numFmtId="0" fontId="2" fillId="6" borderId="214" xfId="0" applyFont="1" applyFill="1" applyBorder="1" applyAlignment="1" applyProtection="1">
      <alignment horizontal="center" vertical="center" wrapText="1"/>
      <protection locked="0"/>
    </xf>
    <xf numFmtId="0" fontId="2" fillId="6" borderId="215" xfId="0" applyFont="1" applyFill="1" applyBorder="1" applyAlignment="1" applyProtection="1">
      <alignment horizontal="center" vertical="center" wrapText="1"/>
      <protection locked="0"/>
    </xf>
    <xf numFmtId="0" fontId="3" fillId="6" borderId="205" xfId="0" applyFont="1" applyFill="1" applyBorder="1" applyAlignment="1" applyProtection="1">
      <alignment horizontal="center" vertical="center" wrapText="1"/>
      <protection locked="0"/>
    </xf>
    <xf numFmtId="0" fontId="3" fillId="6" borderId="173" xfId="0" applyFont="1" applyFill="1" applyBorder="1" applyAlignment="1" applyProtection="1">
      <alignment horizontal="center" vertical="center" wrapText="1"/>
      <protection locked="0"/>
    </xf>
    <xf numFmtId="0" fontId="3" fillId="6" borderId="175" xfId="0" applyFont="1" applyFill="1" applyBorder="1" applyAlignment="1" applyProtection="1">
      <alignment horizontal="center" vertical="center" wrapText="1"/>
      <protection locked="0"/>
    </xf>
    <xf numFmtId="0" fontId="3" fillId="6" borderId="216" xfId="0" applyFont="1" applyFill="1" applyBorder="1" applyAlignment="1" applyProtection="1">
      <alignment horizontal="center" vertical="center" wrapText="1"/>
      <protection locked="0"/>
    </xf>
    <xf numFmtId="0" fontId="3" fillId="6" borderId="177" xfId="0" applyFont="1" applyFill="1" applyBorder="1" applyAlignment="1" applyProtection="1">
      <alignment horizontal="center" vertical="center" wrapText="1"/>
      <protection locked="0"/>
    </xf>
    <xf numFmtId="0" fontId="3" fillId="6" borderId="178" xfId="0" applyFont="1" applyFill="1" applyBorder="1" applyAlignment="1" applyProtection="1">
      <alignment horizontal="center" vertical="center" wrapText="1"/>
      <protection locked="0"/>
    </xf>
    <xf numFmtId="9" fontId="10" fillId="0" borderId="69" xfId="0" applyNumberFormat="1" applyFont="1" applyBorder="1" applyAlignment="1" applyProtection="1">
      <alignment horizontal="center" vertical="center" wrapText="1"/>
      <protection locked="0"/>
    </xf>
    <xf numFmtId="41" fontId="2" fillId="0" borderId="69" xfId="0" applyNumberFormat="1" applyFont="1" applyBorder="1" applyAlignment="1" applyProtection="1">
      <alignment horizontal="center" vertical="center" wrapText="1"/>
      <protection locked="0"/>
    </xf>
    <xf numFmtId="41" fontId="2" fillId="0" borderId="59" xfId="0" applyNumberFormat="1" applyFont="1" applyBorder="1" applyAlignment="1" applyProtection="1">
      <alignment horizontal="center" vertical="center" wrapText="1"/>
      <protection locked="0"/>
    </xf>
    <xf numFmtId="0" fontId="27" fillId="0" borderId="16" xfId="0" applyFont="1" applyBorder="1" applyAlignment="1" applyProtection="1">
      <alignment horizontal="center" vertical="center" wrapText="1"/>
      <protection locked="0"/>
    </xf>
    <xf numFmtId="0" fontId="27" fillId="0" borderId="17" xfId="0" applyFont="1" applyBorder="1" applyAlignment="1" applyProtection="1">
      <alignment horizontal="center" vertical="center" wrapText="1"/>
      <protection locked="0"/>
    </xf>
    <xf numFmtId="0" fontId="27" fillId="0" borderId="24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" fillId="12" borderId="7" xfId="0" applyFont="1" applyFill="1" applyBorder="1" applyAlignment="1" applyProtection="1">
      <alignment horizontal="justify" vertical="center" wrapText="1"/>
      <protection locked="0"/>
    </xf>
    <xf numFmtId="0" fontId="2" fillId="12" borderId="43" xfId="0" applyFont="1" applyFill="1" applyBorder="1" applyAlignment="1" applyProtection="1">
      <alignment horizontal="justify" vertical="center" wrapText="1"/>
      <protection locked="0"/>
    </xf>
    <xf numFmtId="41" fontId="2" fillId="5" borderId="96" xfId="0" applyNumberFormat="1" applyFont="1" applyFill="1" applyBorder="1" applyAlignment="1" applyProtection="1">
      <alignment horizontal="center" vertical="center" shrinkToFit="1"/>
      <protection locked="0"/>
    </xf>
    <xf numFmtId="41" fontId="2" fillId="5" borderId="97" xfId="0" applyNumberFormat="1" applyFont="1" applyFill="1" applyBorder="1" applyAlignment="1" applyProtection="1">
      <alignment horizontal="center" vertical="center" shrinkToFit="1"/>
      <protection locked="0"/>
    </xf>
    <xf numFmtId="0" fontId="2" fillId="5" borderId="293" xfId="0" applyFont="1" applyFill="1" applyBorder="1" applyAlignment="1" applyProtection="1">
      <alignment horizontal="center" wrapText="1"/>
      <protection locked="0"/>
    </xf>
    <xf numFmtId="0" fontId="2" fillId="5" borderId="294" xfId="0" applyFont="1" applyFill="1" applyBorder="1" applyAlignment="1" applyProtection="1">
      <alignment horizontal="center" wrapText="1"/>
      <protection locked="0"/>
    </xf>
    <xf numFmtId="0" fontId="10" fillId="6" borderId="170" xfId="0" applyFont="1" applyFill="1" applyBorder="1" applyAlignment="1" applyProtection="1">
      <alignment horizontal="center" wrapText="1"/>
      <protection locked="0"/>
    </xf>
    <xf numFmtId="0" fontId="10" fillId="6" borderId="171" xfId="0" applyFont="1" applyFill="1" applyBorder="1" applyAlignment="1" applyProtection="1">
      <alignment horizontal="center" wrapText="1"/>
      <protection locked="0"/>
    </xf>
    <xf numFmtId="0" fontId="10" fillId="6" borderId="172" xfId="0" applyFont="1" applyFill="1" applyBorder="1" applyAlignment="1" applyProtection="1">
      <alignment horizontal="center" wrapText="1"/>
      <protection locked="0"/>
    </xf>
    <xf numFmtId="9" fontId="10" fillId="12" borderId="7" xfId="0" applyNumberFormat="1" applyFont="1" applyFill="1" applyBorder="1" applyAlignment="1" applyProtection="1">
      <alignment horizontal="center" vertical="center" wrapText="1"/>
      <protection locked="0"/>
    </xf>
    <xf numFmtId="9" fontId="10" fillId="12" borderId="6" xfId="0" applyNumberFormat="1" applyFont="1" applyFill="1" applyBorder="1" applyAlignment="1" applyProtection="1">
      <alignment horizontal="center" vertical="center" wrapText="1"/>
      <protection locked="0"/>
    </xf>
    <xf numFmtId="41" fontId="2" fillId="5" borderId="24" xfId="1" applyFont="1" applyFill="1" applyBorder="1" applyAlignment="1" applyProtection="1">
      <alignment horizontal="center" vertical="center" shrinkToFit="1"/>
    </xf>
    <xf numFmtId="41" fontId="2" fillId="5" borderId="12" xfId="1" applyFont="1" applyFill="1" applyBorder="1" applyAlignment="1" applyProtection="1">
      <alignment horizontal="center" vertical="center" shrinkToFit="1"/>
    </xf>
    <xf numFmtId="41" fontId="2" fillId="5" borderId="206" xfId="1" applyFont="1" applyFill="1" applyBorder="1" applyAlignment="1" applyProtection="1">
      <alignment horizontal="center" vertical="center" shrinkToFit="1"/>
    </xf>
    <xf numFmtId="182" fontId="2" fillId="5" borderId="292" xfId="0" applyNumberFormat="1" applyFont="1" applyFill="1" applyBorder="1" applyAlignment="1" applyProtection="1">
      <alignment horizontal="center" vertical="center" wrapText="1"/>
      <protection locked="0"/>
    </xf>
    <xf numFmtId="182" fontId="2" fillId="5" borderId="31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92" xfId="0" applyFont="1" applyBorder="1" applyAlignment="1" applyProtection="1">
      <alignment horizontal="right" vertical="center" wrapText="1"/>
      <protection locked="0"/>
    </xf>
    <xf numFmtId="9" fontId="10" fillId="0" borderId="7" xfId="0" applyNumberFormat="1" applyFont="1" applyBorder="1" applyAlignment="1" applyProtection="1">
      <alignment horizontal="center" vertical="center" shrinkToFit="1"/>
      <protection locked="0"/>
    </xf>
    <xf numFmtId="9" fontId="10" fillId="0" borderId="6" xfId="0" applyNumberFormat="1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center" vertical="center" shrinkToFit="1"/>
      <protection locked="0"/>
    </xf>
    <xf numFmtId="0" fontId="10" fillId="0" borderId="17" xfId="0" applyFont="1" applyBorder="1" applyAlignment="1" applyProtection="1">
      <alignment horizontal="center" vertical="center" shrinkToFit="1"/>
      <protection locked="0"/>
    </xf>
    <xf numFmtId="0" fontId="10" fillId="0" borderId="18" xfId="0" applyFont="1" applyBorder="1" applyAlignment="1" applyProtection="1">
      <alignment horizontal="center" vertical="center" shrinkToFit="1"/>
      <protection locked="0"/>
    </xf>
    <xf numFmtId="0" fontId="10" fillId="0" borderId="19" xfId="0" applyFont="1" applyBorder="1" applyAlignment="1" applyProtection="1">
      <alignment horizontal="center" vertical="center" shrinkToFit="1"/>
      <protection locked="0"/>
    </xf>
    <xf numFmtId="0" fontId="94" fillId="0" borderId="7" xfId="0" applyFont="1" applyBorder="1" applyAlignment="1" applyProtection="1">
      <alignment horizontal="center" vertical="center" wrapText="1"/>
      <protection locked="0"/>
    </xf>
    <xf numFmtId="0" fontId="94" fillId="0" borderId="5" xfId="0" applyFont="1" applyBorder="1" applyAlignment="1" applyProtection="1">
      <alignment horizontal="center" vertical="center" wrapText="1"/>
      <protection locked="0"/>
    </xf>
    <xf numFmtId="0" fontId="94" fillId="0" borderId="6" xfId="0" applyFont="1" applyBorder="1" applyAlignment="1" applyProtection="1">
      <alignment horizontal="center" vertical="center" wrapText="1"/>
      <protection locked="0"/>
    </xf>
    <xf numFmtId="41" fontId="2" fillId="5" borderId="132" xfId="1" applyFont="1" applyFill="1" applyBorder="1" applyAlignment="1" applyProtection="1">
      <alignment horizontal="center" vertical="center" shrinkToFit="1"/>
      <protection locked="0"/>
    </xf>
    <xf numFmtId="41" fontId="2" fillId="5" borderId="134" xfId="1" applyFont="1" applyFill="1" applyBorder="1" applyAlignment="1" applyProtection="1">
      <alignment horizontal="center" vertical="center" shrinkToFit="1"/>
      <protection locked="0"/>
    </xf>
    <xf numFmtId="0" fontId="9" fillId="12" borderId="280" xfId="0" applyFont="1" applyFill="1" applyBorder="1" applyAlignment="1" applyProtection="1">
      <alignment horizontal="center" vertical="center" wrapText="1"/>
      <protection locked="0"/>
    </xf>
    <xf numFmtId="0" fontId="9" fillId="12" borderId="25" xfId="0" applyFont="1" applyFill="1" applyBorder="1" applyAlignment="1" applyProtection="1">
      <alignment horizontal="center" vertical="center" wrapText="1"/>
      <protection locked="0"/>
    </xf>
    <xf numFmtId="0" fontId="9" fillId="12" borderId="19" xfId="0" applyFont="1" applyFill="1" applyBorder="1" applyAlignment="1" applyProtection="1">
      <alignment horizontal="center" vertical="center" wrapText="1"/>
      <protection locked="0"/>
    </xf>
    <xf numFmtId="0" fontId="19" fillId="0" borderId="53" xfId="0" applyFont="1" applyBorder="1" applyAlignment="1">
      <alignment horizontal="justify" vertical="center" wrapText="1"/>
    </xf>
    <xf numFmtId="0" fontId="19" fillId="0" borderId="0" xfId="0" applyFont="1" applyAlignment="1">
      <alignment horizontal="justify" vertical="center" wrapText="1"/>
    </xf>
    <xf numFmtId="0" fontId="19" fillId="0" borderId="52" xfId="0" applyFont="1" applyBorder="1" applyAlignment="1">
      <alignment horizontal="justify" vertical="center" wrapText="1"/>
    </xf>
    <xf numFmtId="0" fontId="2" fillId="0" borderId="98" xfId="0" applyFont="1" applyBorder="1" applyAlignment="1">
      <alignment horizontal="justify" vertical="center" wrapText="1"/>
    </xf>
    <xf numFmtId="0" fontId="2" fillId="0" borderId="25" xfId="0" applyFont="1" applyBorder="1" applyAlignment="1">
      <alignment horizontal="justify" vertical="center" wrapText="1"/>
    </xf>
    <xf numFmtId="0" fontId="2" fillId="0" borderId="99" xfId="0" applyFont="1" applyBorder="1" applyAlignment="1">
      <alignment horizontal="justify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6" borderId="199" xfId="0" applyFont="1" applyFill="1" applyBorder="1" applyAlignment="1">
      <alignment horizontal="center" vertical="center" wrapText="1"/>
    </xf>
    <xf numFmtId="0" fontId="2" fillId="6" borderId="211" xfId="0" applyFont="1" applyFill="1" applyBorder="1" applyAlignment="1">
      <alignment horizontal="center" vertical="center" wrapText="1"/>
    </xf>
    <xf numFmtId="0" fontId="2" fillId="6" borderId="203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201" xfId="0" applyFont="1" applyFill="1" applyBorder="1" applyAlignment="1">
      <alignment horizontal="center" vertical="center" wrapText="1"/>
    </xf>
    <xf numFmtId="0" fontId="2" fillId="6" borderId="2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6" borderId="209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213" xfId="0" applyFont="1" applyFill="1" applyBorder="1" applyAlignment="1">
      <alignment horizontal="center" vertical="center" wrapText="1"/>
    </xf>
    <xf numFmtId="179" fontId="2" fillId="6" borderId="213" xfId="0" applyNumberFormat="1" applyFont="1" applyFill="1" applyBorder="1" applyAlignment="1">
      <alignment horizontal="center" vertical="center" shrinkToFit="1"/>
    </xf>
    <xf numFmtId="179" fontId="2" fillId="6" borderId="215" xfId="0" applyNumberFormat="1" applyFont="1" applyFill="1" applyBorder="1" applyAlignment="1">
      <alignment horizontal="center" vertical="center" shrinkToFit="1"/>
    </xf>
    <xf numFmtId="178" fontId="2" fillId="6" borderId="213" xfId="0" applyNumberFormat="1" applyFont="1" applyFill="1" applyBorder="1" applyAlignment="1">
      <alignment horizontal="center" vertical="center" shrinkToFit="1"/>
    </xf>
    <xf numFmtId="178" fontId="2" fillId="6" borderId="214" xfId="0" applyNumberFormat="1" applyFont="1" applyFill="1" applyBorder="1" applyAlignment="1">
      <alignment horizontal="center" vertical="center" shrinkToFit="1"/>
    </xf>
    <xf numFmtId="41" fontId="2" fillId="6" borderId="458" xfId="0" applyNumberFormat="1" applyFont="1" applyFill="1" applyBorder="1" applyAlignment="1">
      <alignment horizontal="right" vertical="center" wrapText="1"/>
    </xf>
    <xf numFmtId="41" fontId="2" fillId="6" borderId="214" xfId="0" applyNumberFormat="1" applyFont="1" applyFill="1" applyBorder="1" applyAlignment="1">
      <alignment horizontal="right" vertical="center" wrapText="1"/>
    </xf>
    <xf numFmtId="41" fontId="2" fillId="6" borderId="202" xfId="0" applyNumberFormat="1" applyFont="1" applyFill="1" applyBorder="1" applyAlignment="1">
      <alignment horizontal="right" vertical="center" wrapText="1"/>
    </xf>
    <xf numFmtId="179" fontId="2" fillId="6" borderId="209" xfId="0" applyNumberFormat="1" applyFont="1" applyFill="1" applyBorder="1" applyAlignment="1">
      <alignment horizontal="center" vertical="center" shrinkToFit="1"/>
    </xf>
    <xf numFmtId="179" fontId="2" fillId="6" borderId="211" xfId="0" applyNumberFormat="1" applyFont="1" applyFill="1" applyBorder="1" applyAlignment="1">
      <alignment horizontal="center" vertical="center" shrinkToFit="1"/>
    </xf>
    <xf numFmtId="178" fontId="2" fillId="6" borderId="209" xfId="0" applyNumberFormat="1" applyFont="1" applyFill="1" applyBorder="1" applyAlignment="1">
      <alignment horizontal="center" vertical="center" shrinkToFit="1"/>
    </xf>
    <xf numFmtId="178" fontId="2" fillId="6" borderId="210" xfId="0" applyNumberFormat="1" applyFont="1" applyFill="1" applyBorder="1" applyAlignment="1">
      <alignment horizontal="center" vertical="center" shrinkToFit="1"/>
    </xf>
    <xf numFmtId="41" fontId="2" fillId="6" borderId="442" xfId="0" applyNumberFormat="1" applyFont="1" applyFill="1" applyBorder="1" applyAlignment="1">
      <alignment horizontal="right" vertical="center" wrapText="1"/>
    </xf>
    <xf numFmtId="41" fontId="2" fillId="6" borderId="173" xfId="0" applyNumberFormat="1" applyFont="1" applyFill="1" applyBorder="1" applyAlignment="1">
      <alignment horizontal="right" vertical="center" wrapText="1"/>
    </xf>
    <xf numFmtId="41" fontId="2" fillId="6" borderId="175" xfId="0" applyNumberFormat="1" applyFont="1" applyFill="1" applyBorder="1" applyAlignment="1">
      <alignment horizontal="right" vertical="center" wrapText="1"/>
    </xf>
    <xf numFmtId="179" fontId="2" fillId="6" borderId="7" xfId="0" applyNumberFormat="1" applyFont="1" applyFill="1" applyBorder="1" applyAlignment="1">
      <alignment horizontal="center" vertical="center" shrinkToFit="1"/>
    </xf>
    <xf numFmtId="179" fontId="2" fillId="6" borderId="6" xfId="0" applyNumberFormat="1" applyFont="1" applyFill="1" applyBorder="1" applyAlignment="1">
      <alignment horizontal="center" vertical="center" shrinkToFit="1"/>
    </xf>
    <xf numFmtId="178" fontId="2" fillId="6" borderId="7" xfId="0" applyNumberFormat="1" applyFont="1" applyFill="1" applyBorder="1" applyAlignment="1">
      <alignment horizontal="center" vertical="center" shrinkToFit="1"/>
    </xf>
    <xf numFmtId="178" fontId="2" fillId="6" borderId="5" xfId="0" applyNumberFormat="1" applyFont="1" applyFill="1" applyBorder="1" applyAlignment="1">
      <alignment horizontal="center" vertical="center" shrinkToFit="1"/>
    </xf>
    <xf numFmtId="41" fontId="2" fillId="6" borderId="457" xfId="0" applyNumberFormat="1" applyFont="1" applyFill="1" applyBorder="1" applyAlignment="1">
      <alignment horizontal="right" vertical="center" wrapText="1"/>
    </xf>
    <xf numFmtId="41" fontId="2" fillId="6" borderId="5" xfId="0" applyNumberFormat="1" applyFont="1" applyFill="1" applyBorder="1" applyAlignment="1">
      <alignment horizontal="right" vertical="center" wrapText="1"/>
    </xf>
    <xf numFmtId="41" fontId="2" fillId="6" borderId="204" xfId="0" applyNumberFormat="1" applyFont="1" applyFill="1" applyBorder="1" applyAlignment="1">
      <alignment horizontal="right" vertical="center" wrapText="1"/>
    </xf>
    <xf numFmtId="0" fontId="2" fillId="0" borderId="4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29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justify" vertical="center" wrapText="1"/>
    </xf>
    <xf numFmtId="0" fontId="2" fillId="0" borderId="33" xfId="0" applyFont="1" applyBorder="1" applyAlignment="1">
      <alignment horizontal="justify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52" xfId="0" applyFont="1" applyBorder="1" applyAlignment="1">
      <alignment horizontal="justify" vertical="center" wrapText="1"/>
    </xf>
    <xf numFmtId="0" fontId="2" fillId="0" borderId="56" xfId="0" applyFont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10" fillId="0" borderId="11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52" xfId="0" applyFont="1" applyBorder="1" applyAlignment="1">
      <alignment horizontal="left" vertical="center" wrapText="1"/>
    </xf>
    <xf numFmtId="0" fontId="10" fillId="0" borderId="332" xfId="0" applyFont="1" applyBorder="1" applyAlignment="1">
      <alignment horizontal="left" vertical="center" wrapText="1"/>
    </xf>
    <xf numFmtId="0" fontId="10" fillId="0" borderId="57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2" fillId="0" borderId="323" xfId="0" applyFont="1" applyBorder="1" applyAlignment="1">
      <alignment horizontal="left" vertical="center" wrapText="1"/>
    </xf>
    <xf numFmtId="0" fontId="2" fillId="0" borderId="324" xfId="0" applyFont="1" applyBorder="1" applyAlignment="1">
      <alignment horizontal="left" vertical="center" wrapText="1"/>
    </xf>
    <xf numFmtId="0" fontId="2" fillId="0" borderId="32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5" borderId="32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5" borderId="296" xfId="0" applyFont="1" applyFill="1" applyBorder="1" applyAlignment="1">
      <alignment horizontal="center" vertical="center" wrapText="1"/>
    </xf>
    <xf numFmtId="0" fontId="2" fillId="5" borderId="297" xfId="0" applyFont="1" applyFill="1" applyBorder="1" applyAlignment="1">
      <alignment horizontal="center" vertical="center" wrapText="1"/>
    </xf>
    <xf numFmtId="0" fontId="2" fillId="5" borderId="327" xfId="0" applyFont="1" applyFill="1" applyBorder="1" applyAlignment="1">
      <alignment horizontal="center" vertical="center" wrapText="1"/>
    </xf>
    <xf numFmtId="0" fontId="2" fillId="6" borderId="299" xfId="0" applyFont="1" applyFill="1" applyBorder="1" applyAlignment="1">
      <alignment horizontal="left" vertical="center" wrapText="1"/>
    </xf>
    <xf numFmtId="0" fontId="2" fillId="6" borderId="300" xfId="0" applyFont="1" applyFill="1" applyBorder="1" applyAlignment="1">
      <alignment horizontal="left" vertical="center" wrapText="1"/>
    </xf>
    <xf numFmtId="0" fontId="2" fillId="6" borderId="301" xfId="0" applyFont="1" applyFill="1" applyBorder="1" applyAlignment="1">
      <alignment horizontal="left" vertical="center" wrapText="1"/>
    </xf>
    <xf numFmtId="0" fontId="2" fillId="6" borderId="302" xfId="0" applyFont="1" applyFill="1" applyBorder="1" applyAlignment="1">
      <alignment horizontal="left" vertical="center" wrapText="1"/>
    </xf>
    <xf numFmtId="0" fontId="2" fillId="6" borderId="303" xfId="0" applyFont="1" applyFill="1" applyBorder="1" applyAlignment="1">
      <alignment horizontal="left" vertical="center" wrapText="1"/>
    </xf>
    <xf numFmtId="0" fontId="2" fillId="6" borderId="304" xfId="0" applyFont="1" applyFill="1" applyBorder="1" applyAlignment="1">
      <alignment horizontal="left" vertical="center" wrapText="1"/>
    </xf>
    <xf numFmtId="0" fontId="2" fillId="0" borderId="329" xfId="0" applyFont="1" applyBorder="1" applyAlignment="1">
      <alignment horizontal="left" vertical="center" wrapText="1"/>
    </xf>
    <xf numFmtId="0" fontId="2" fillId="0" borderId="330" xfId="0" applyFont="1" applyBorder="1" applyAlignment="1">
      <alignment horizontal="left" vertical="center" wrapText="1"/>
    </xf>
    <xf numFmtId="0" fontId="2" fillId="0" borderId="331" xfId="0" applyFont="1" applyBorder="1" applyAlignment="1">
      <alignment horizontal="left" vertical="center" wrapText="1"/>
    </xf>
    <xf numFmtId="0" fontId="2" fillId="5" borderId="298" xfId="0" applyFont="1" applyFill="1" applyBorder="1" applyAlignment="1">
      <alignment horizontal="center" vertical="center" wrapText="1"/>
    </xf>
    <xf numFmtId="0" fontId="2" fillId="5" borderId="320" xfId="0" applyFont="1" applyFill="1" applyBorder="1" applyAlignment="1">
      <alignment horizontal="center" vertical="center" wrapText="1"/>
    </xf>
    <xf numFmtId="0" fontId="2" fillId="5" borderId="321" xfId="0" applyFont="1" applyFill="1" applyBorder="1" applyAlignment="1">
      <alignment horizontal="center" vertical="center" wrapText="1"/>
    </xf>
    <xf numFmtId="0" fontId="2" fillId="5" borderId="322" xfId="0" applyFont="1" applyFill="1" applyBorder="1" applyAlignment="1">
      <alignment horizontal="center" vertical="center" wrapText="1"/>
    </xf>
    <xf numFmtId="0" fontId="2" fillId="6" borderId="209" xfId="0" applyFont="1" applyFill="1" applyBorder="1" applyAlignment="1">
      <alignment horizontal="center" vertical="center" shrinkToFit="1"/>
    </xf>
    <xf numFmtId="0" fontId="2" fillId="6" borderId="210" xfId="0" applyFont="1" applyFill="1" applyBorder="1" applyAlignment="1">
      <alignment horizontal="center" vertical="center" shrinkToFit="1"/>
    </xf>
    <xf numFmtId="0" fontId="2" fillId="6" borderId="211" xfId="0" applyFont="1" applyFill="1" applyBorder="1" applyAlignment="1">
      <alignment horizontal="center" vertical="center" shrinkToFit="1"/>
    </xf>
    <xf numFmtId="0" fontId="2" fillId="6" borderId="7" xfId="0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center" shrinkToFit="1"/>
    </xf>
    <xf numFmtId="0" fontId="2" fillId="6" borderId="6" xfId="0" applyFont="1" applyFill="1" applyBorder="1" applyAlignment="1">
      <alignment horizontal="center" vertical="center" shrinkToFit="1"/>
    </xf>
    <xf numFmtId="0" fontId="19" fillId="0" borderId="318" xfId="0" applyFont="1" applyBorder="1" applyAlignment="1">
      <alignment horizontal="justify" vertical="center" wrapText="1"/>
    </xf>
    <xf numFmtId="0" fontId="19" fillId="0" borderId="143" xfId="0" applyFont="1" applyBorder="1" applyAlignment="1">
      <alignment horizontal="justify" vertical="center" wrapText="1"/>
    </xf>
    <xf numFmtId="0" fontId="19" fillId="0" borderId="328" xfId="0" applyFont="1" applyBorder="1" applyAlignment="1">
      <alignment horizontal="justify" vertical="center" wrapText="1"/>
    </xf>
    <xf numFmtId="0" fontId="19" fillId="0" borderId="116" xfId="0" applyFont="1" applyBorder="1" applyAlignment="1">
      <alignment horizontal="justify" vertical="center" wrapText="1"/>
    </xf>
    <xf numFmtId="0" fontId="19" fillId="0" borderId="113" xfId="0" applyFont="1" applyBorder="1" applyAlignment="1">
      <alignment horizontal="justify" vertical="center" wrapText="1"/>
    </xf>
    <xf numFmtId="0" fontId="19" fillId="0" borderId="117" xfId="0" applyFont="1" applyBorder="1" applyAlignment="1">
      <alignment horizontal="justify" vertical="center" wrapText="1"/>
    </xf>
    <xf numFmtId="41" fontId="2" fillId="5" borderId="493" xfId="0" applyNumberFormat="1" applyFont="1" applyFill="1" applyBorder="1" applyAlignment="1">
      <alignment horizontal="center" vertical="center" wrapText="1"/>
    </xf>
    <xf numFmtId="41" fontId="2" fillId="5" borderId="494" xfId="0" applyNumberFormat="1" applyFont="1" applyFill="1" applyBorder="1" applyAlignment="1">
      <alignment horizontal="center" vertical="center" wrapText="1"/>
    </xf>
    <xf numFmtId="41" fontId="2" fillId="5" borderId="495" xfId="0" applyNumberFormat="1" applyFont="1" applyFill="1" applyBorder="1" applyAlignment="1">
      <alignment horizontal="center" vertical="center" wrapText="1"/>
    </xf>
    <xf numFmtId="41" fontId="2" fillId="5" borderId="203" xfId="0" applyNumberFormat="1" applyFont="1" applyFill="1" applyBorder="1" applyAlignment="1">
      <alignment horizontal="center" vertical="center" wrapText="1"/>
    </xf>
    <xf numFmtId="41" fontId="2" fillId="5" borderId="5" xfId="0" applyNumberFormat="1" applyFont="1" applyFill="1" applyBorder="1" applyAlignment="1">
      <alignment horizontal="center" vertical="center" wrapText="1"/>
    </xf>
    <xf numFmtId="41" fontId="2" fillId="5" borderId="403" xfId="0" applyNumberFormat="1" applyFont="1" applyFill="1" applyBorder="1" applyAlignment="1">
      <alignment horizontal="center" vertical="center" wrapText="1"/>
    </xf>
    <xf numFmtId="41" fontId="2" fillId="6" borderId="209" xfId="0" applyNumberFormat="1" applyFont="1" applyFill="1" applyBorder="1" applyAlignment="1">
      <alignment horizontal="center" vertical="center" wrapText="1"/>
    </xf>
    <xf numFmtId="41" fontId="2" fillId="6" borderId="210" xfId="0" applyNumberFormat="1" applyFont="1" applyFill="1" applyBorder="1" applyAlignment="1">
      <alignment horizontal="center" vertical="center" wrapText="1"/>
    </xf>
    <xf numFmtId="41" fontId="2" fillId="6" borderId="200" xfId="0" applyNumberFormat="1" applyFont="1" applyFill="1" applyBorder="1" applyAlignment="1">
      <alignment horizontal="center" vertical="center" wrapText="1"/>
    </xf>
    <xf numFmtId="41" fontId="2" fillId="6" borderId="7" xfId="0" applyNumberFormat="1" applyFont="1" applyFill="1" applyBorder="1" applyAlignment="1">
      <alignment horizontal="center" vertical="center" wrapText="1"/>
    </xf>
    <xf numFmtId="41" fontId="2" fillId="6" borderId="5" xfId="0" applyNumberFormat="1" applyFont="1" applyFill="1" applyBorder="1" applyAlignment="1">
      <alignment horizontal="center" vertical="center" wrapText="1"/>
    </xf>
    <xf numFmtId="41" fontId="2" fillId="6" borderId="204" xfId="0" applyNumberFormat="1" applyFont="1" applyFill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6" borderId="213" xfId="0" applyFont="1" applyFill="1" applyBorder="1" applyAlignment="1">
      <alignment horizontal="center" vertical="center" shrinkToFit="1"/>
    </xf>
    <xf numFmtId="0" fontId="2" fillId="6" borderId="214" xfId="0" applyFont="1" applyFill="1" applyBorder="1" applyAlignment="1">
      <alignment horizontal="center" vertical="center" shrinkToFit="1"/>
    </xf>
    <xf numFmtId="0" fontId="2" fillId="6" borderId="215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justify" vertical="center" wrapText="1"/>
    </xf>
    <xf numFmtId="0" fontId="2" fillId="0" borderId="147" xfId="0" applyFont="1" applyBorder="1" applyAlignment="1">
      <alignment horizontal="center" vertical="center" wrapText="1"/>
    </xf>
    <xf numFmtId="0" fontId="2" fillId="6" borderId="222" xfId="0" applyFont="1" applyFill="1" applyBorder="1" applyAlignment="1">
      <alignment horizontal="center" vertical="center" shrinkToFit="1"/>
    </xf>
    <xf numFmtId="41" fontId="2" fillId="5" borderId="402" xfId="0" applyNumberFormat="1" applyFont="1" applyFill="1" applyBorder="1" applyAlignment="1">
      <alignment horizontal="center" vertical="center" wrapText="1"/>
    </xf>
    <xf numFmtId="41" fontId="2" fillId="5" borderId="128" xfId="0" applyNumberFormat="1" applyFont="1" applyFill="1" applyBorder="1" applyAlignment="1">
      <alignment horizontal="center" vertical="center" wrapText="1"/>
    </xf>
    <xf numFmtId="41" fontId="2" fillId="5" borderId="129" xfId="0" applyNumberFormat="1" applyFont="1" applyFill="1" applyBorder="1" applyAlignment="1">
      <alignment horizontal="center" vertical="center" wrapText="1"/>
    </xf>
    <xf numFmtId="0" fontId="2" fillId="6" borderId="224" xfId="0" applyFont="1" applyFill="1" applyBorder="1" applyAlignment="1">
      <alignment horizontal="center" vertical="center" shrinkToFit="1"/>
    </xf>
    <xf numFmtId="41" fontId="2" fillId="5" borderId="404" xfId="0" applyNumberFormat="1" applyFont="1" applyFill="1" applyBorder="1" applyAlignment="1">
      <alignment horizontal="center" vertical="center" wrapText="1"/>
    </xf>
    <xf numFmtId="41" fontId="2" fillId="5" borderId="405" xfId="0" applyNumberFormat="1" applyFont="1" applyFill="1" applyBorder="1" applyAlignment="1">
      <alignment horizontal="center" vertical="center" wrapText="1"/>
    </xf>
    <xf numFmtId="41" fontId="2" fillId="5" borderId="406" xfId="0" applyNumberFormat="1" applyFont="1" applyFill="1" applyBorder="1" applyAlignment="1">
      <alignment horizontal="center" vertical="center" wrapText="1"/>
    </xf>
    <xf numFmtId="41" fontId="2" fillId="6" borderId="213" xfId="0" applyNumberFormat="1" applyFont="1" applyFill="1" applyBorder="1" applyAlignment="1">
      <alignment horizontal="center" vertical="center" wrapText="1"/>
    </xf>
    <xf numFmtId="41" fontId="2" fillId="6" borderId="214" xfId="0" applyNumberFormat="1" applyFont="1" applyFill="1" applyBorder="1" applyAlignment="1">
      <alignment horizontal="center" vertical="center" wrapText="1"/>
    </xf>
    <xf numFmtId="41" fontId="2" fillId="6" borderId="202" xfId="0" applyNumberFormat="1" applyFont="1" applyFill="1" applyBorder="1" applyAlignment="1">
      <alignment horizontal="center" vertical="center" wrapText="1"/>
    </xf>
    <xf numFmtId="0" fontId="2" fillId="0" borderId="225" xfId="0" applyFont="1" applyBorder="1" applyAlignment="1">
      <alignment horizontal="center" vertical="center" wrapText="1"/>
    </xf>
    <xf numFmtId="0" fontId="2" fillId="0" borderId="617" xfId="0" applyFont="1" applyBorder="1" applyAlignment="1">
      <alignment horizontal="center" vertical="center" wrapText="1"/>
    </xf>
    <xf numFmtId="0" fontId="2" fillId="0" borderId="618" xfId="0" applyFont="1" applyBorder="1" applyAlignment="1">
      <alignment horizontal="center" vertical="center" wrapText="1"/>
    </xf>
    <xf numFmtId="179" fontId="2" fillId="6" borderId="223" xfId="0" applyNumberFormat="1" applyFont="1" applyFill="1" applyBorder="1" applyAlignment="1">
      <alignment horizontal="center" vertical="center" shrinkToFit="1"/>
    </xf>
    <xf numFmtId="179" fontId="2" fillId="6" borderId="222" xfId="0" applyNumberFormat="1" applyFont="1" applyFill="1" applyBorder="1" applyAlignment="1">
      <alignment horizontal="center" vertical="center" shrinkToFit="1"/>
    </xf>
    <xf numFmtId="179" fontId="2" fillId="6" borderId="619" xfId="0" applyNumberFormat="1" applyFont="1" applyFill="1" applyBorder="1" applyAlignment="1">
      <alignment horizontal="center" vertical="center" shrinkToFit="1"/>
    </xf>
    <xf numFmtId="179" fontId="2" fillId="6" borderId="620" xfId="0" applyNumberFormat="1" applyFont="1" applyFill="1" applyBorder="1" applyAlignment="1">
      <alignment horizontal="center" vertical="center" shrinkToFit="1"/>
    </xf>
    <xf numFmtId="41" fontId="2" fillId="5" borderId="203" xfId="0" applyNumberFormat="1" applyFont="1" applyFill="1" applyBorder="1" applyAlignment="1">
      <alignment horizontal="right" vertical="center" wrapText="1"/>
    </xf>
    <xf numFmtId="41" fontId="2" fillId="5" borderId="5" xfId="0" applyNumberFormat="1" applyFont="1" applyFill="1" applyBorder="1" applyAlignment="1">
      <alignment horizontal="right" vertical="center" wrapText="1"/>
    </xf>
    <xf numFmtId="41" fontId="2" fillId="5" borderId="403" xfId="0" applyNumberFormat="1" applyFont="1" applyFill="1" applyBorder="1" applyAlignment="1">
      <alignment horizontal="right" vertical="center" wrapText="1"/>
    </xf>
    <xf numFmtId="41" fontId="2" fillId="5" borderId="404" xfId="0" applyNumberFormat="1" applyFont="1" applyFill="1" applyBorder="1" applyAlignment="1">
      <alignment horizontal="right" vertical="center" wrapText="1"/>
    </xf>
    <xf numFmtId="41" fontId="2" fillId="5" borderId="405" xfId="0" applyNumberFormat="1" applyFont="1" applyFill="1" applyBorder="1" applyAlignment="1">
      <alignment horizontal="right" vertical="center" wrapText="1"/>
    </xf>
    <xf numFmtId="41" fontId="2" fillId="5" borderId="406" xfId="0" applyNumberFormat="1" applyFont="1" applyFill="1" applyBorder="1" applyAlignment="1">
      <alignment horizontal="right" vertical="center" wrapText="1"/>
    </xf>
    <xf numFmtId="41" fontId="2" fillId="5" borderId="407" xfId="0" applyNumberFormat="1" applyFont="1" applyFill="1" applyBorder="1" applyAlignment="1">
      <alignment horizontal="center" vertical="center" wrapText="1"/>
    </xf>
    <xf numFmtId="41" fontId="2" fillId="5" borderId="157" xfId="0" applyNumberFormat="1" applyFont="1" applyFill="1" applyBorder="1" applyAlignment="1">
      <alignment horizontal="center" vertical="center" wrapText="1"/>
    </xf>
    <xf numFmtId="41" fontId="2" fillId="5" borderId="408" xfId="0" applyNumberFormat="1" applyFont="1" applyFill="1" applyBorder="1" applyAlignment="1">
      <alignment horizontal="center" vertical="center" wrapText="1"/>
    </xf>
    <xf numFmtId="179" fontId="2" fillId="6" borderId="225" xfId="0" applyNumberFormat="1" applyFont="1" applyFill="1" applyBorder="1" applyAlignment="1">
      <alignment horizontal="center" vertical="center" shrinkToFit="1"/>
    </xf>
    <xf numFmtId="179" fontId="2" fillId="6" borderId="618" xfId="0" applyNumberFormat="1" applyFont="1" applyFill="1" applyBorder="1" applyAlignment="1">
      <alignment horizontal="center" vertical="center" shrinkToFit="1"/>
    </xf>
    <xf numFmtId="0" fontId="3" fillId="0" borderId="54" xfId="0" applyFont="1" applyBorder="1" applyAlignment="1">
      <alignment horizontal="justify"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55" xfId="0" applyFont="1" applyBorder="1" applyAlignment="1">
      <alignment horizontal="justify" vertical="center" wrapText="1"/>
    </xf>
    <xf numFmtId="41" fontId="2" fillId="5" borderId="409" xfId="0" applyNumberFormat="1" applyFont="1" applyFill="1" applyBorder="1" applyAlignment="1">
      <alignment horizontal="center" vertical="center" wrapText="1"/>
    </xf>
    <xf numFmtId="41" fontId="2" fillId="5" borderId="410" xfId="0" applyNumberFormat="1" applyFont="1" applyFill="1" applyBorder="1" applyAlignment="1">
      <alignment horizontal="center" vertical="center" wrapText="1"/>
    </xf>
    <xf numFmtId="41" fontId="2" fillId="5" borderId="411" xfId="0" applyNumberFormat="1" applyFont="1" applyFill="1" applyBorder="1" applyAlignment="1">
      <alignment horizontal="center" vertical="center" wrapText="1"/>
    </xf>
    <xf numFmtId="0" fontId="3" fillId="0" borderId="102" xfId="0" applyFont="1" applyBorder="1" applyAlignment="1">
      <alignment horizontal="justify" vertical="center" wrapText="1"/>
    </xf>
    <xf numFmtId="0" fontId="3" fillId="0" borderId="95" xfId="0" applyFont="1" applyBorder="1" applyAlignment="1">
      <alignment horizontal="justify" vertical="center" wrapText="1"/>
    </xf>
    <xf numFmtId="0" fontId="3" fillId="0" borderId="103" xfId="0" applyFont="1" applyBorder="1" applyAlignment="1">
      <alignment horizontal="justify" vertical="center" wrapText="1"/>
    </xf>
    <xf numFmtId="0" fontId="3" fillId="0" borderId="53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52" xfId="0" applyFont="1" applyBorder="1" applyAlignment="1">
      <alignment horizontal="justify" vertical="center" wrapText="1"/>
    </xf>
    <xf numFmtId="0" fontId="2" fillId="6" borderId="203" xfId="0" applyFont="1" applyFill="1" applyBorder="1" applyAlignment="1">
      <alignment horizontal="center" vertical="center" shrinkToFit="1"/>
    </xf>
    <xf numFmtId="0" fontId="2" fillId="6" borderId="199" xfId="0" applyFont="1" applyFill="1" applyBorder="1" applyAlignment="1">
      <alignment horizontal="center" vertical="center" shrinkToFit="1"/>
    </xf>
    <xf numFmtId="41" fontId="2" fillId="5" borderId="402" xfId="0" applyNumberFormat="1" applyFont="1" applyFill="1" applyBorder="1" applyAlignment="1">
      <alignment horizontal="right" vertical="center" wrapText="1"/>
    </xf>
    <xf numFmtId="41" fontId="2" fillId="5" borderId="128" xfId="0" applyNumberFormat="1" applyFont="1" applyFill="1" applyBorder="1" applyAlignment="1">
      <alignment horizontal="right" vertical="center" wrapText="1"/>
    </xf>
    <xf numFmtId="41" fontId="2" fillId="5" borderId="129" xfId="0" applyNumberFormat="1" applyFont="1" applyFill="1" applyBorder="1" applyAlignment="1">
      <alignment horizontal="right" vertical="center" wrapText="1"/>
    </xf>
    <xf numFmtId="0" fontId="2" fillId="6" borderId="201" xfId="0" applyFont="1" applyFill="1" applyBorder="1" applyAlignment="1">
      <alignment horizontal="center" vertical="center" shrinkToFit="1"/>
    </xf>
    <xf numFmtId="0" fontId="2" fillId="6" borderId="145" xfId="0" applyFont="1" applyFill="1" applyBorder="1" applyAlignment="1">
      <alignment horizontal="center" vertical="center" shrinkToFit="1"/>
    </xf>
    <xf numFmtId="179" fontId="2" fillId="6" borderId="210" xfId="0" applyNumberFormat="1" applyFont="1" applyFill="1" applyBorder="1" applyAlignment="1">
      <alignment horizontal="center" vertical="center" shrinkToFit="1"/>
    </xf>
    <xf numFmtId="179" fontId="2" fillId="6" borderId="5" xfId="0" applyNumberFormat="1" applyFont="1" applyFill="1" applyBorder="1" applyAlignment="1">
      <alignment horizontal="center" vertical="center" shrinkToFit="1"/>
    </xf>
    <xf numFmtId="179" fontId="2" fillId="6" borderId="214" xfId="0" applyNumberFormat="1" applyFont="1" applyFill="1" applyBorder="1" applyAlignment="1">
      <alignment horizontal="center" vertical="center" shrinkToFit="1"/>
    </xf>
    <xf numFmtId="179" fontId="2" fillId="6" borderId="226" xfId="0" applyNumberFormat="1" applyFont="1" applyFill="1" applyBorder="1" applyAlignment="1">
      <alignment horizontal="center" vertical="center" shrinkToFit="1"/>
    </xf>
    <xf numFmtId="179" fontId="2" fillId="6" borderId="224" xfId="0" applyNumberFormat="1" applyFont="1" applyFill="1" applyBorder="1" applyAlignment="1">
      <alignment horizontal="center" vertical="center" shrinkToFit="1"/>
    </xf>
    <xf numFmtId="41" fontId="2" fillId="6" borderId="223" xfId="0" applyNumberFormat="1" applyFont="1" applyFill="1" applyBorder="1" applyAlignment="1">
      <alignment horizontal="center" vertical="center" wrapText="1"/>
    </xf>
    <xf numFmtId="41" fontId="2" fillId="6" borderId="226" xfId="0" applyNumberFormat="1" applyFont="1" applyFill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6" borderId="209" xfId="0" applyFont="1" applyFill="1" applyBorder="1" applyAlignment="1">
      <alignment vertical="center" shrinkToFit="1"/>
    </xf>
    <xf numFmtId="0" fontId="2" fillId="6" borderId="210" xfId="0" applyFont="1" applyFill="1" applyBorder="1" applyAlignment="1">
      <alignment vertical="center" shrinkToFit="1"/>
    </xf>
    <xf numFmtId="0" fontId="2" fillId="6" borderId="211" xfId="0" applyFont="1" applyFill="1" applyBorder="1" applyAlignment="1">
      <alignment vertical="center" shrinkToFit="1"/>
    </xf>
    <xf numFmtId="0" fontId="2" fillId="6" borderId="209" xfId="0" quotePrefix="1" applyFont="1" applyFill="1" applyBorder="1" applyAlignment="1">
      <alignment horizontal="center" vertical="center" shrinkToFit="1"/>
    </xf>
    <xf numFmtId="41" fontId="2" fillId="6" borderId="209" xfId="0" applyNumberFormat="1" applyFont="1" applyFill="1" applyBorder="1" applyAlignment="1">
      <alignment horizontal="right" vertical="center" shrinkToFit="1"/>
    </xf>
    <xf numFmtId="41" fontId="2" fillId="6" borderId="210" xfId="0" applyNumberFormat="1" applyFont="1" applyFill="1" applyBorder="1" applyAlignment="1">
      <alignment horizontal="right" vertical="center" shrinkToFi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16" xfId="0" applyBorder="1" applyAlignment="1">
      <alignment vertical="center" wrapText="1"/>
    </xf>
    <xf numFmtId="0" fontId="0" fillId="0" borderId="177" xfId="0" applyBorder="1" applyAlignment="1">
      <alignment vertical="center" wrapText="1"/>
    </xf>
    <xf numFmtId="0" fontId="0" fillId="0" borderId="212" xfId="0" applyBorder="1" applyAlignment="1">
      <alignment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quotePrefix="1" applyFont="1" applyFill="1" applyBorder="1" applyAlignment="1">
      <alignment horizontal="center" vertical="center" wrapText="1"/>
    </xf>
    <xf numFmtId="41" fontId="2" fillId="6" borderId="7" xfId="0" applyNumberFormat="1" applyFont="1" applyFill="1" applyBorder="1" applyAlignment="1">
      <alignment horizontal="right" vertical="center" wrapText="1"/>
    </xf>
    <xf numFmtId="41" fontId="2" fillId="6" borderId="6" xfId="0" applyNumberFormat="1" applyFont="1" applyFill="1" applyBorder="1" applyAlignment="1">
      <alignment horizontal="right" vertical="center" wrapText="1"/>
    </xf>
    <xf numFmtId="0" fontId="2" fillId="6" borderId="213" xfId="0" quotePrefix="1" applyFont="1" applyFill="1" applyBorder="1" applyAlignment="1">
      <alignment horizontal="center" vertical="center" shrinkToFit="1"/>
    </xf>
    <xf numFmtId="41" fontId="2" fillId="6" borderId="213" xfId="0" applyNumberFormat="1" applyFont="1" applyFill="1" applyBorder="1" applyAlignment="1">
      <alignment horizontal="right" vertical="center" shrinkToFit="1"/>
    </xf>
    <xf numFmtId="41" fontId="2" fillId="6" borderId="214" xfId="0" applyNumberFormat="1" applyFont="1" applyFill="1" applyBorder="1" applyAlignment="1">
      <alignment horizontal="right" vertical="center" shrinkToFit="1"/>
    </xf>
    <xf numFmtId="0" fontId="2" fillId="6" borderId="7" xfId="0" applyFont="1" applyFill="1" applyBorder="1" applyAlignment="1">
      <alignment vertical="center" shrinkToFit="1"/>
    </xf>
    <xf numFmtId="0" fontId="2" fillId="6" borderId="5" xfId="0" applyFont="1" applyFill="1" applyBorder="1" applyAlignment="1">
      <alignment vertical="center" shrinkToFit="1"/>
    </xf>
    <xf numFmtId="0" fontId="2" fillId="6" borderId="6" xfId="0" applyFont="1" applyFill="1" applyBorder="1" applyAlignment="1">
      <alignment vertical="center" shrinkToFit="1"/>
    </xf>
    <xf numFmtId="0" fontId="2" fillId="6" borderId="7" xfId="0" quotePrefix="1" applyFont="1" applyFill="1" applyBorder="1" applyAlignment="1">
      <alignment horizontal="center" vertical="center" shrinkToFit="1"/>
    </xf>
    <xf numFmtId="41" fontId="2" fillId="6" borderId="7" xfId="0" applyNumberFormat="1" applyFont="1" applyFill="1" applyBorder="1" applyAlignment="1">
      <alignment horizontal="right" vertical="center" shrinkToFit="1"/>
    </xf>
    <xf numFmtId="41" fontId="2" fillId="6" borderId="5" xfId="0" applyNumberFormat="1" applyFont="1" applyFill="1" applyBorder="1" applyAlignment="1">
      <alignment horizontal="right" vertical="center" shrinkToFit="1"/>
    </xf>
    <xf numFmtId="0" fontId="2" fillId="6" borderId="210" xfId="0" applyFont="1" applyFill="1" applyBorder="1" applyAlignment="1">
      <alignment horizontal="center" vertical="center" wrapText="1"/>
    </xf>
    <xf numFmtId="0" fontId="2" fillId="6" borderId="209" xfId="0" quotePrefix="1" applyFont="1" applyFill="1" applyBorder="1" applyAlignment="1">
      <alignment horizontal="center" vertical="center" wrapText="1"/>
    </xf>
    <xf numFmtId="41" fontId="2" fillId="6" borderId="209" xfId="0" applyNumberFormat="1" applyFont="1" applyFill="1" applyBorder="1" applyAlignment="1">
      <alignment horizontal="right" vertical="center" wrapText="1"/>
    </xf>
    <xf numFmtId="41" fontId="2" fillId="6" borderId="210" xfId="0" applyNumberFormat="1" applyFont="1" applyFill="1" applyBorder="1" applyAlignment="1">
      <alignment horizontal="right" vertical="center" wrapText="1"/>
    </xf>
    <xf numFmtId="41" fontId="2" fillId="6" borderId="211" xfId="0" applyNumberFormat="1" applyFont="1" applyFill="1" applyBorder="1" applyAlignment="1">
      <alignment horizontal="right" vertical="center" wrapText="1"/>
    </xf>
    <xf numFmtId="0" fontId="2" fillId="0" borderId="38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39" xfId="0" applyFont="1" applyBorder="1" applyAlignment="1">
      <alignment horizontal="justify" vertical="center" wrapText="1"/>
    </xf>
    <xf numFmtId="0" fontId="34" fillId="0" borderId="40" xfId="0" applyFont="1" applyBorder="1" applyAlignment="1">
      <alignment horizontal="justify" vertical="center" wrapText="1"/>
    </xf>
    <xf numFmtId="0" fontId="34" fillId="0" borderId="2" xfId="0" applyFont="1" applyBorder="1" applyAlignment="1">
      <alignment horizontal="justify" vertical="center" wrapText="1"/>
    </xf>
    <xf numFmtId="0" fontId="34" fillId="0" borderId="41" xfId="0" applyFont="1" applyBorder="1" applyAlignment="1">
      <alignment horizontal="justify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left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36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11" fillId="0" borderId="37" xfId="0" applyFont="1" applyBorder="1" applyAlignment="1">
      <alignment horizontal="right" wrapText="1"/>
    </xf>
    <xf numFmtId="0" fontId="11" fillId="0" borderId="33" xfId="0" applyFont="1" applyBorder="1" applyAlignment="1">
      <alignment horizontal="right" wrapText="1"/>
    </xf>
    <xf numFmtId="0" fontId="30" fillId="0" borderId="293" xfId="0" applyFont="1" applyBorder="1" applyAlignment="1">
      <alignment horizontal="center" vertical="center" wrapText="1"/>
    </xf>
    <xf numFmtId="0" fontId="30" fillId="0" borderId="294" xfId="0" applyFont="1" applyBorder="1" applyAlignment="1">
      <alignment horizontal="center" vertical="center" wrapText="1"/>
    </xf>
    <xf numFmtId="0" fontId="30" fillId="0" borderId="297" xfId="0" applyFont="1" applyBorder="1" applyAlignment="1">
      <alignment horizontal="center" vertical="center" wrapText="1"/>
    </xf>
    <xf numFmtId="0" fontId="30" fillId="0" borderId="295" xfId="0" applyFont="1" applyBorder="1" applyAlignment="1">
      <alignment horizontal="center" vertical="center" wrapText="1"/>
    </xf>
    <xf numFmtId="0" fontId="15" fillId="0" borderId="102" xfId="0" applyFont="1" applyBorder="1" applyAlignment="1">
      <alignment horizontal="justify" vertical="center" wrapText="1"/>
    </xf>
    <xf numFmtId="0" fontId="15" fillId="0" borderId="95" xfId="0" applyFont="1" applyBorder="1" applyAlignment="1">
      <alignment horizontal="justify" vertical="center" wrapText="1"/>
    </xf>
    <xf numFmtId="0" fontId="15" fillId="0" borderId="496" xfId="0" applyFont="1" applyBorder="1" applyAlignment="1">
      <alignment horizontal="justify" vertical="center" wrapText="1"/>
    </xf>
    <xf numFmtId="0" fontId="15" fillId="0" borderId="53" xfId="0" applyFont="1" applyBorder="1" applyAlignment="1">
      <alignment horizontal="justify" vertical="center" wrapText="1"/>
    </xf>
    <xf numFmtId="0" fontId="15" fillId="0" borderId="0" xfId="0" applyFont="1" applyAlignment="1">
      <alignment horizontal="justify" vertical="center" wrapText="1"/>
    </xf>
    <xf numFmtId="0" fontId="15" fillId="0" borderId="109" xfId="0" applyFont="1" applyBorder="1" applyAlignment="1">
      <alignment horizontal="justify" vertical="center" wrapText="1"/>
    </xf>
    <xf numFmtId="0" fontId="15" fillId="0" borderId="38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11" xfId="0" applyFont="1" applyBorder="1" applyAlignment="1">
      <alignment horizontal="justify" vertical="center" wrapText="1"/>
    </xf>
    <xf numFmtId="0" fontId="2" fillId="0" borderId="227" xfId="0" applyFont="1" applyBorder="1" applyAlignment="1">
      <alignment horizontal="justify" vertical="center" wrapText="1"/>
    </xf>
    <xf numFmtId="0" fontId="10" fillId="0" borderId="110" xfId="0" applyFont="1" applyBorder="1" applyAlignment="1">
      <alignment horizontal="right" wrapText="1"/>
    </xf>
    <xf numFmtId="0" fontId="10" fillId="0" borderId="1" xfId="0" applyFont="1" applyBorder="1" applyAlignment="1">
      <alignment horizontal="right" wrapText="1"/>
    </xf>
    <xf numFmtId="0" fontId="10" fillId="0" borderId="39" xfId="0" applyFont="1" applyBorder="1" applyAlignment="1">
      <alignment horizontal="right" wrapText="1"/>
    </xf>
    <xf numFmtId="0" fontId="2" fillId="5" borderId="296" xfId="0" applyFont="1" applyFill="1" applyBorder="1" applyAlignment="1">
      <alignment horizontal="center" vertical="center" shrinkToFit="1"/>
    </xf>
    <xf numFmtId="0" fontId="2" fillId="5" borderId="297" xfId="0" applyFont="1" applyFill="1" applyBorder="1" applyAlignment="1">
      <alignment horizontal="center" vertical="center" shrinkToFit="1"/>
    </xf>
    <xf numFmtId="0" fontId="2" fillId="0" borderId="305" xfId="0" applyFont="1" applyBorder="1" applyAlignment="1">
      <alignment horizontal="center" vertical="center" wrapText="1"/>
    </xf>
    <xf numFmtId="0" fontId="2" fillId="0" borderId="306" xfId="0" applyFont="1" applyBorder="1" applyAlignment="1">
      <alignment horizontal="center" vertical="center" wrapText="1"/>
    </xf>
    <xf numFmtId="0" fontId="2" fillId="5" borderId="298" xfId="0" applyFont="1" applyFill="1" applyBorder="1" applyAlignment="1">
      <alignment horizontal="center" vertical="center" shrinkToFit="1"/>
    </xf>
    <xf numFmtId="0" fontId="2" fillId="6" borderId="307" xfId="0" applyFont="1" applyFill="1" applyBorder="1" applyAlignment="1">
      <alignment horizontal="left" vertical="center" shrinkToFit="1"/>
    </xf>
    <xf numFmtId="0" fontId="2" fillId="6" borderId="308" xfId="0" applyFont="1" applyFill="1" applyBorder="1" applyAlignment="1">
      <alignment horizontal="left" vertical="center" shrinkToFit="1"/>
    </xf>
    <xf numFmtId="0" fontId="2" fillId="6" borderId="309" xfId="0" applyFont="1" applyFill="1" applyBorder="1" applyAlignment="1">
      <alignment horizontal="left" vertical="center" shrinkToFit="1"/>
    </xf>
    <xf numFmtId="0" fontId="2" fillId="0" borderId="108" xfId="0" applyFont="1" applyBorder="1" applyAlignment="1">
      <alignment horizontal="left" vertical="center" wrapText="1"/>
    </xf>
    <xf numFmtId="0" fontId="2" fillId="0" borderId="114" xfId="0" applyFont="1" applyBorder="1" applyAlignment="1">
      <alignment horizontal="left" vertical="center" wrapText="1"/>
    </xf>
    <xf numFmtId="0" fontId="2" fillId="6" borderId="213" xfId="0" applyFont="1" applyFill="1" applyBorder="1" applyAlignment="1">
      <alignment vertical="center" shrinkToFit="1"/>
    </xf>
    <xf numFmtId="0" fontId="2" fillId="6" borderId="214" xfId="0" applyFont="1" applyFill="1" applyBorder="1" applyAlignment="1">
      <alignment vertical="center" shrinkToFit="1"/>
    </xf>
    <xf numFmtId="0" fontId="2" fillId="6" borderId="215" xfId="0" applyFont="1" applyFill="1" applyBorder="1" applyAlignment="1">
      <alignment vertical="center" shrinkToFit="1"/>
    </xf>
    <xf numFmtId="0" fontId="10" fillId="6" borderId="273" xfId="0" applyFont="1" applyFill="1" applyBorder="1" applyAlignment="1">
      <alignment horizontal="left" vertical="center" shrinkToFit="1"/>
    </xf>
    <xf numFmtId="0" fontId="10" fillId="6" borderId="274" xfId="0" applyFont="1" applyFill="1" applyBorder="1" applyAlignment="1">
      <alignment horizontal="left" vertical="center" shrinkToFit="1"/>
    </xf>
    <xf numFmtId="0" fontId="10" fillId="6" borderId="275" xfId="0" applyFont="1" applyFill="1" applyBorder="1" applyAlignment="1">
      <alignment horizontal="left" vertical="center" shrinkToFit="1"/>
    </xf>
    <xf numFmtId="0" fontId="15" fillId="0" borderId="42" xfId="0" applyFont="1" applyBorder="1" applyAlignment="1">
      <alignment horizontal="justify" vertical="center" wrapText="1"/>
    </xf>
    <xf numFmtId="0" fontId="15" fillId="0" borderId="5" xfId="0" applyFont="1" applyBorder="1" applyAlignment="1">
      <alignment horizontal="justify" vertical="center" wrapText="1"/>
    </xf>
    <xf numFmtId="0" fontId="15" fillId="0" borderId="4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41" fontId="2" fillId="6" borderId="200" xfId="0" applyNumberFormat="1" applyFont="1" applyFill="1" applyBorder="1" applyAlignment="1">
      <alignment horizontal="right" vertical="center" wrapText="1"/>
    </xf>
    <xf numFmtId="41" fontId="2" fillId="6" borderId="213" xfId="0" applyNumberFormat="1" applyFont="1" applyFill="1" applyBorder="1" applyAlignment="1">
      <alignment horizontal="right" vertical="center" wrapText="1"/>
    </xf>
    <xf numFmtId="0" fontId="15" fillId="0" borderId="98" xfId="0" applyFont="1" applyBorder="1" applyAlignment="1">
      <alignment horizontal="justify" vertical="center" wrapText="1"/>
    </xf>
    <xf numFmtId="0" fontId="15" fillId="0" borderId="25" xfId="0" applyFont="1" applyBorder="1" applyAlignment="1">
      <alignment horizontal="justify" vertical="center" wrapText="1"/>
    </xf>
    <xf numFmtId="0" fontId="15" fillId="0" borderId="99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2" fillId="6" borderId="214" xfId="0" applyFont="1" applyFill="1" applyBorder="1" applyAlignment="1">
      <alignment horizontal="center" vertical="center" wrapText="1"/>
    </xf>
    <xf numFmtId="0" fontId="2" fillId="6" borderId="213" xfId="0" quotePrefix="1" applyFont="1" applyFill="1" applyBorder="1" applyAlignment="1">
      <alignment horizontal="center" vertical="center" wrapText="1"/>
    </xf>
    <xf numFmtId="41" fontId="2" fillId="6" borderId="215" xfId="0" applyNumberFormat="1" applyFont="1" applyFill="1" applyBorder="1" applyAlignment="1">
      <alignment horizontal="right" vertical="center" wrapText="1"/>
    </xf>
    <xf numFmtId="0" fontId="4" fillId="0" borderId="104" xfId="0" applyFont="1" applyBorder="1" applyAlignment="1">
      <alignment horizontal="right" wrapText="1"/>
    </xf>
    <xf numFmtId="0" fontId="4" fillId="0" borderId="105" xfId="0" applyFont="1" applyBorder="1" applyAlignment="1">
      <alignment horizontal="right" wrapText="1"/>
    </xf>
    <xf numFmtId="0" fontId="4" fillId="0" borderId="106" xfId="0" applyFont="1" applyBorder="1" applyAlignment="1">
      <alignment horizontal="right" wrapText="1"/>
    </xf>
    <xf numFmtId="0" fontId="2" fillId="0" borderId="121" xfId="0" applyFont="1" applyBorder="1" applyAlignment="1">
      <alignment horizontal="center" vertical="center" wrapText="1"/>
    </xf>
    <xf numFmtId="0" fontId="2" fillId="0" borderId="119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3" borderId="123" xfId="0" applyFont="1" applyFill="1" applyBorder="1" applyAlignment="1">
      <alignment horizontal="center" vertical="center" wrapText="1"/>
    </xf>
    <xf numFmtId="0" fontId="2" fillId="3" borderId="120" xfId="0" applyFont="1" applyFill="1" applyBorder="1" applyAlignment="1">
      <alignment horizontal="center" vertical="center" wrapText="1"/>
    </xf>
    <xf numFmtId="0" fontId="2" fillId="3" borderId="124" xfId="0" applyFont="1" applyFill="1" applyBorder="1" applyAlignment="1">
      <alignment horizontal="center" vertical="center" wrapText="1"/>
    </xf>
    <xf numFmtId="0" fontId="92" fillId="6" borderId="170" xfId="0" applyFont="1" applyFill="1" applyBorder="1" applyAlignment="1">
      <alignment horizontal="left" vertical="center" wrapText="1"/>
    </xf>
    <xf numFmtId="0" fontId="92" fillId="6" borderId="171" xfId="0" applyFont="1" applyFill="1" applyBorder="1" applyAlignment="1">
      <alignment horizontal="left" vertical="center" wrapText="1"/>
    </xf>
    <xf numFmtId="0" fontId="92" fillId="6" borderId="172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5" borderId="498" xfId="0" applyFont="1" applyFill="1" applyBorder="1" applyAlignment="1">
      <alignment horizontal="center" vertical="center" wrapText="1"/>
    </xf>
    <xf numFmtId="0" fontId="2" fillId="5" borderId="499" xfId="0" applyFont="1" applyFill="1" applyBorder="1" applyAlignment="1">
      <alignment horizontal="center" vertical="center" wrapText="1"/>
    </xf>
    <xf numFmtId="0" fontId="2" fillId="5" borderId="503" xfId="0" applyFont="1" applyFill="1" applyBorder="1" applyAlignment="1">
      <alignment horizontal="center" vertical="center" wrapText="1"/>
    </xf>
    <xf numFmtId="0" fontId="2" fillId="5" borderId="504" xfId="0" applyFont="1" applyFill="1" applyBorder="1" applyAlignment="1">
      <alignment horizontal="center" vertical="center" wrapText="1"/>
    </xf>
    <xf numFmtId="0" fontId="2" fillId="5" borderId="500" xfId="0" applyFont="1" applyFill="1" applyBorder="1" applyAlignment="1">
      <alignment horizontal="center" vertical="center" wrapText="1"/>
    </xf>
    <xf numFmtId="0" fontId="2" fillId="6" borderId="210" xfId="0" quotePrefix="1" applyFont="1" applyFill="1" applyBorder="1" applyAlignment="1">
      <alignment horizontal="center" vertical="center" wrapText="1"/>
    </xf>
    <xf numFmtId="0" fontId="2" fillId="6" borderId="310" xfId="0" applyFont="1" applyFill="1" applyBorder="1" applyAlignment="1">
      <alignment horizontal="center" vertical="center" wrapText="1"/>
    </xf>
    <xf numFmtId="0" fontId="2" fillId="6" borderId="5" xfId="0" quotePrefix="1" applyFont="1" applyFill="1" applyBorder="1" applyAlignment="1">
      <alignment horizontal="center" vertical="center" wrapText="1"/>
    </xf>
    <xf numFmtId="0" fontId="2" fillId="6" borderId="311" xfId="0" applyFont="1" applyFill="1" applyBorder="1" applyAlignment="1">
      <alignment horizontal="center" vertical="center" wrapText="1"/>
    </xf>
    <xf numFmtId="0" fontId="2" fillId="6" borderId="214" xfId="0" quotePrefix="1" applyFont="1" applyFill="1" applyBorder="1" applyAlignment="1">
      <alignment horizontal="center" vertical="center" wrapText="1"/>
    </xf>
    <xf numFmtId="0" fontId="2" fillId="6" borderId="312" xfId="0" applyFont="1" applyFill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177" xfId="0" applyFont="1" applyBorder="1" applyAlignment="1">
      <alignment horizontal="center" vertical="center" wrapText="1"/>
    </xf>
    <xf numFmtId="0" fontId="2" fillId="0" borderId="313" xfId="0" applyFont="1" applyBorder="1" applyAlignment="1">
      <alignment horizontal="center" vertical="center" wrapText="1"/>
    </xf>
    <xf numFmtId="0" fontId="2" fillId="6" borderId="314" xfId="0" quotePrefix="1" applyFont="1" applyFill="1" applyBorder="1" applyAlignment="1">
      <alignment horizontal="center" vertical="center" wrapText="1"/>
    </xf>
    <xf numFmtId="0" fontId="2" fillId="6" borderId="315" xfId="0" quotePrefix="1" applyFont="1" applyFill="1" applyBorder="1" applyAlignment="1">
      <alignment horizontal="center" vertical="center" wrapText="1"/>
    </xf>
    <xf numFmtId="0" fontId="2" fillId="6" borderId="204" xfId="0" applyFont="1" applyFill="1" applyBorder="1" applyAlignment="1">
      <alignment horizontal="center" vertical="center" wrapText="1"/>
    </xf>
    <xf numFmtId="0" fontId="2" fillId="6" borderId="202" xfId="0" applyFont="1" applyFill="1" applyBorder="1" applyAlignment="1">
      <alignment horizontal="center" vertical="center" wrapText="1"/>
    </xf>
    <xf numFmtId="0" fontId="2" fillId="6" borderId="316" xfId="0" quotePrefix="1" applyFont="1" applyFill="1" applyBorder="1" applyAlignment="1">
      <alignment horizontal="center" vertical="center" wrapText="1"/>
    </xf>
    <xf numFmtId="0" fontId="2" fillId="6" borderId="211" xfId="0" quotePrefix="1" applyFont="1" applyFill="1" applyBorder="1" applyAlignment="1">
      <alignment horizontal="center" vertical="center" wrapText="1"/>
    </xf>
    <xf numFmtId="0" fontId="64" fillId="0" borderId="151" xfId="0" applyFont="1" applyBorder="1" applyAlignment="1">
      <alignment horizontal="center" vertical="center" wrapText="1"/>
    </xf>
    <xf numFmtId="0" fontId="64" fillId="0" borderId="138" xfId="0" applyFont="1" applyBorder="1" applyAlignment="1">
      <alignment horizontal="center" vertical="center"/>
    </xf>
    <xf numFmtId="0" fontId="64" fillId="0" borderId="135" xfId="0" applyFont="1" applyBorder="1" applyAlignment="1">
      <alignment horizontal="center" vertical="center"/>
    </xf>
    <xf numFmtId="0" fontId="64" fillId="0" borderId="137" xfId="0" applyFont="1" applyBorder="1" applyAlignment="1">
      <alignment horizontal="center" vertical="center"/>
    </xf>
    <xf numFmtId="0" fontId="64" fillId="0" borderId="136" xfId="0" applyFont="1" applyBorder="1" applyAlignment="1">
      <alignment horizontal="center" vertical="center"/>
    </xf>
    <xf numFmtId="0" fontId="64" fillId="0" borderId="134" xfId="0" applyFont="1" applyBorder="1" applyAlignment="1">
      <alignment horizontal="left" vertical="center" wrapText="1"/>
    </xf>
    <xf numFmtId="0" fontId="64" fillId="0" borderId="152" xfId="0" applyFont="1" applyBorder="1" applyAlignment="1">
      <alignment horizontal="left" vertical="center" wrapText="1"/>
    </xf>
    <xf numFmtId="0" fontId="64" fillId="0" borderId="132" xfId="0" applyFont="1" applyBorder="1" applyAlignment="1">
      <alignment horizontal="left" vertical="center" wrapText="1"/>
    </xf>
    <xf numFmtId="0" fontId="69" fillId="0" borderId="150" xfId="0" applyFont="1" applyBorder="1" applyAlignment="1">
      <alignment horizontal="center" vertical="center"/>
    </xf>
    <xf numFmtId="0" fontId="69" fillId="0" borderId="151" xfId="0" applyFont="1" applyBorder="1" applyAlignment="1">
      <alignment horizontal="center" vertical="center"/>
    </xf>
    <xf numFmtId="0" fontId="64" fillId="0" borderId="130" xfId="0" applyFont="1" applyBorder="1" applyAlignment="1">
      <alignment horizontal="center" vertical="center" wrapText="1"/>
    </xf>
    <xf numFmtId="0" fontId="64" fillId="0" borderId="130" xfId="0" applyFont="1" applyBorder="1" applyAlignment="1">
      <alignment horizontal="center" vertical="center"/>
    </xf>
    <xf numFmtId="0" fontId="64" fillId="0" borderId="151" xfId="0" applyFont="1" applyBorder="1" applyAlignment="1">
      <alignment horizontal="center" vertical="center"/>
    </xf>
    <xf numFmtId="0" fontId="64" fillId="0" borderId="505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64" fillId="0" borderId="150" xfId="0" applyFont="1" applyBorder="1" applyAlignment="1">
      <alignment horizontal="left" vertical="center"/>
    </xf>
    <xf numFmtId="0" fontId="64" fillId="0" borderId="138" xfId="0" applyFont="1" applyBorder="1" applyAlignment="1">
      <alignment horizontal="center" vertical="center" wrapText="1"/>
    </xf>
    <xf numFmtId="177" fontId="2" fillId="5" borderId="135" xfId="0" applyNumberFormat="1" applyFont="1" applyFill="1" applyBorder="1" applyAlignment="1">
      <alignment horizontal="center" vertical="center" wrapText="1"/>
    </xf>
    <xf numFmtId="177" fontId="2" fillId="5" borderId="136" xfId="0" applyNumberFormat="1" applyFont="1" applyFill="1" applyBorder="1" applyAlignment="1">
      <alignment horizontal="center" vertical="center" wrapText="1"/>
    </xf>
    <xf numFmtId="177" fontId="2" fillId="5" borderId="137" xfId="0" applyNumberFormat="1" applyFont="1" applyFill="1" applyBorder="1" applyAlignment="1">
      <alignment horizontal="center" vertical="center" wrapText="1"/>
    </xf>
    <xf numFmtId="0" fontId="2" fillId="5" borderId="280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99" xfId="0" applyFont="1" applyFill="1" applyBorder="1" applyAlignment="1">
      <alignment horizontal="center" vertical="center" wrapText="1"/>
    </xf>
    <xf numFmtId="0" fontId="69" fillId="0" borderId="136" xfId="0" applyFont="1" applyBorder="1" applyAlignment="1">
      <alignment horizontal="center" vertical="center"/>
    </xf>
    <xf numFmtId="0" fontId="64" fillId="0" borderId="505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  <xf numFmtId="0" fontId="11" fillId="0" borderId="52" xfId="0" applyFont="1" applyBorder="1" applyAlignment="1">
      <alignment horizontal="left" vertical="center" shrinkToFit="1"/>
    </xf>
    <xf numFmtId="0" fontId="73" fillId="0" borderId="133" xfId="0" applyFont="1" applyBorder="1" applyAlignment="1">
      <alignment horizontal="center" vertical="center"/>
    </xf>
    <xf numFmtId="176" fontId="57" fillId="0" borderId="132" xfId="0" applyNumberFormat="1" applyFont="1" applyBorder="1" applyAlignment="1">
      <alignment horizontal="center" vertical="center"/>
    </xf>
    <xf numFmtId="176" fontId="57" fillId="0" borderId="133" xfId="0" applyNumberFormat="1" applyFont="1" applyBorder="1" applyAlignment="1">
      <alignment horizontal="center" vertical="center"/>
    </xf>
    <xf numFmtId="176" fontId="57" fillId="0" borderId="134" xfId="0" applyNumberFormat="1" applyFont="1" applyBorder="1" applyAlignment="1">
      <alignment horizontal="center" vertical="center"/>
    </xf>
    <xf numFmtId="0" fontId="64" fillId="5" borderId="135" xfId="0" applyFont="1" applyFill="1" applyBorder="1" applyAlignment="1">
      <alignment horizontal="center" vertical="center"/>
    </xf>
    <xf numFmtId="0" fontId="64" fillId="5" borderId="137" xfId="0" applyFont="1" applyFill="1" applyBorder="1" applyAlignment="1">
      <alignment horizontal="center" vertical="center"/>
    </xf>
    <xf numFmtId="0" fontId="64" fillId="5" borderId="152" xfId="0" applyFont="1" applyFill="1" applyBorder="1" applyAlignment="1">
      <alignment horizontal="center" vertical="center"/>
    </xf>
    <xf numFmtId="0" fontId="64" fillId="6" borderId="170" xfId="0" applyFont="1" applyFill="1" applyBorder="1" applyAlignment="1">
      <alignment horizontal="right" vertical="center"/>
    </xf>
    <xf numFmtId="0" fontId="64" fillId="6" borderId="171" xfId="0" applyFont="1" applyFill="1" applyBorder="1" applyAlignment="1">
      <alignment horizontal="right" vertical="center"/>
    </xf>
    <xf numFmtId="0" fontId="64" fillId="6" borderId="172" xfId="0" applyFont="1" applyFill="1" applyBorder="1" applyAlignment="1">
      <alignment horizontal="right" vertical="center"/>
    </xf>
    <xf numFmtId="0" fontId="64" fillId="0" borderId="0" xfId="0" applyFont="1" applyAlignment="1">
      <alignment horizontal="left" vertical="center" wrapText="1"/>
    </xf>
    <xf numFmtId="182" fontId="64" fillId="5" borderId="127" xfId="0" applyNumberFormat="1" applyFont="1" applyFill="1" applyBorder="1" applyAlignment="1">
      <alignment horizontal="center" vertical="center"/>
    </xf>
    <xf numFmtId="182" fontId="64" fillId="5" borderId="128" xfId="0" applyNumberFormat="1" applyFont="1" applyFill="1" applyBorder="1" applyAlignment="1">
      <alignment horizontal="center" vertical="center"/>
    </xf>
    <xf numFmtId="182" fontId="64" fillId="5" borderId="129" xfId="0" applyNumberFormat="1" applyFont="1" applyFill="1" applyBorder="1" applyAlignment="1">
      <alignment horizontal="center" vertical="center"/>
    </xf>
    <xf numFmtId="0" fontId="64" fillId="5" borderId="136" xfId="0" applyFont="1" applyFill="1" applyBorder="1" applyAlignment="1">
      <alignment horizontal="center" vertical="center"/>
    </xf>
    <xf numFmtId="0" fontId="11" fillId="0" borderId="102" xfId="0" applyFont="1" applyBorder="1" applyAlignment="1">
      <alignment horizontal="left" vertical="center" wrapText="1"/>
    </xf>
    <xf numFmtId="0" fontId="11" fillId="0" borderId="95" xfId="0" applyFont="1" applyBorder="1" applyAlignment="1">
      <alignment horizontal="left" vertical="center" wrapText="1"/>
    </xf>
    <xf numFmtId="0" fontId="11" fillId="0" borderId="103" xfId="0" applyFont="1" applyBorder="1" applyAlignment="1">
      <alignment horizontal="left" vertical="center" wrapText="1"/>
    </xf>
    <xf numFmtId="0" fontId="11" fillId="0" borderId="54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0" borderId="55" xfId="0" applyFont="1" applyBorder="1" applyAlignment="1">
      <alignment horizontal="left" vertical="center" wrapText="1"/>
    </xf>
    <xf numFmtId="0" fontId="2" fillId="0" borderId="510" xfId="0" applyFont="1" applyBorder="1" applyAlignment="1" applyProtection="1">
      <alignment horizontal="center" vertical="center" wrapText="1"/>
      <protection locked="0"/>
    </xf>
    <xf numFmtId="0" fontId="2" fillId="5" borderId="510" xfId="0" applyFont="1" applyFill="1" applyBorder="1" applyAlignment="1" applyProtection="1">
      <alignment horizontal="center" vertical="center" wrapText="1"/>
      <protection locked="0"/>
    </xf>
    <xf numFmtId="0" fontId="2" fillId="5" borderId="510" xfId="0" applyFont="1" applyFill="1" applyBorder="1" applyAlignment="1" applyProtection="1">
      <alignment horizontal="center" vertical="center"/>
      <protection locked="0"/>
    </xf>
    <xf numFmtId="0" fontId="9" fillId="0" borderId="510" xfId="0" applyFont="1" applyBorder="1" applyAlignment="1" applyProtection="1">
      <alignment horizontal="center" vertical="center" wrapText="1"/>
      <protection locked="0"/>
    </xf>
    <xf numFmtId="178" fontId="2" fillId="5" borderId="510" xfId="0" applyNumberFormat="1" applyFont="1" applyFill="1" applyBorder="1" applyAlignment="1">
      <alignment horizontal="center" vertical="center" wrapText="1"/>
    </xf>
    <xf numFmtId="183" fontId="9" fillId="5" borderId="510" xfId="0" applyNumberFormat="1" applyFont="1" applyFill="1" applyBorder="1" applyAlignment="1">
      <alignment horizontal="center" vertical="center" wrapText="1"/>
    </xf>
    <xf numFmtId="41" fontId="2" fillId="5" borderId="510" xfId="0" applyNumberFormat="1" applyFont="1" applyFill="1" applyBorder="1" applyAlignment="1">
      <alignment horizontal="center" vertical="center" wrapText="1"/>
    </xf>
    <xf numFmtId="41" fontId="2" fillId="5" borderId="510" xfId="1" applyFont="1" applyFill="1" applyBorder="1" applyAlignment="1" applyProtection="1">
      <alignment horizontal="center" vertical="center" shrinkToFit="1"/>
    </xf>
    <xf numFmtId="41" fontId="2" fillId="5" borderId="156" xfId="1" applyFont="1" applyFill="1" applyBorder="1" applyAlignment="1" applyProtection="1">
      <alignment horizontal="center" vertical="center" shrinkToFit="1"/>
    </xf>
    <xf numFmtId="41" fontId="2" fillId="5" borderId="468" xfId="1" applyFont="1" applyFill="1" applyBorder="1" applyAlignment="1" applyProtection="1">
      <alignment horizontal="center" vertical="center" shrinkToFit="1"/>
    </xf>
    <xf numFmtId="178" fontId="2" fillId="5" borderId="466" xfId="0" applyNumberFormat="1" applyFont="1" applyFill="1" applyBorder="1" applyAlignment="1">
      <alignment horizontal="center" vertical="center" wrapText="1"/>
    </xf>
    <xf numFmtId="178" fontId="2" fillId="5" borderId="467" xfId="0" applyNumberFormat="1" applyFont="1" applyFill="1" applyBorder="1" applyAlignment="1">
      <alignment horizontal="center" vertical="center" wrapText="1"/>
    </xf>
    <xf numFmtId="41" fontId="2" fillId="5" borderId="157" xfId="1" applyFont="1" applyFill="1" applyBorder="1" applyAlignment="1" applyProtection="1">
      <alignment horizontal="center" vertical="center" shrinkToFit="1"/>
    </xf>
    <xf numFmtId="41" fontId="2" fillId="5" borderId="614" xfId="1" applyFont="1" applyFill="1" applyBorder="1" applyAlignment="1" applyProtection="1">
      <alignment horizontal="center" vertical="center" shrinkToFit="1"/>
    </xf>
    <xf numFmtId="41" fontId="2" fillId="5" borderId="615" xfId="1" applyFont="1" applyFill="1" applyBorder="1" applyAlignment="1" applyProtection="1">
      <alignment horizontal="center" vertical="center" shrinkToFit="1"/>
    </xf>
    <xf numFmtId="41" fontId="2" fillId="5" borderId="616" xfId="1" applyFont="1" applyFill="1" applyBorder="1" applyAlignment="1" applyProtection="1">
      <alignment horizontal="center" vertical="center" shrinkToFit="1"/>
    </xf>
    <xf numFmtId="41" fontId="2" fillId="5" borderId="466" xfId="0" applyNumberFormat="1" applyFont="1" applyFill="1" applyBorder="1" applyAlignment="1">
      <alignment horizontal="center" vertical="center" wrapText="1"/>
    </xf>
    <xf numFmtId="0" fontId="9" fillId="0" borderId="510" xfId="0" applyFont="1" applyBorder="1" applyAlignment="1" applyProtection="1">
      <alignment horizontal="center" vertical="center" shrinkToFit="1"/>
      <protection locked="0"/>
    </xf>
    <xf numFmtId="41" fontId="2" fillId="13" borderId="510" xfId="1" applyFont="1" applyFill="1" applyBorder="1" applyAlignment="1" applyProtection="1">
      <alignment horizontal="center" vertical="center" shrinkToFit="1"/>
    </xf>
    <xf numFmtId="0" fontId="3" fillId="0" borderId="36" xfId="0" applyFont="1" applyBorder="1" applyAlignment="1" applyProtection="1">
      <alignment horizontal="justify" vertical="center" wrapText="1"/>
      <protection locked="0"/>
    </xf>
    <xf numFmtId="0" fontId="3" fillId="0" borderId="37" xfId="0" applyFont="1" applyBorder="1" applyAlignment="1" applyProtection="1">
      <alignment horizontal="justify" vertical="center" wrapText="1"/>
      <protection locked="0"/>
    </xf>
    <xf numFmtId="0" fontId="3" fillId="0" borderId="53" xfId="0" applyFont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29" fillId="0" borderId="53" xfId="0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183" fontId="2" fillId="5" borderId="510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53" xfId="0" applyFont="1" applyBorder="1" applyAlignment="1" applyProtection="1">
      <alignment horizontal="center" vertical="center" wrapText="1"/>
      <protection locked="0"/>
    </xf>
    <xf numFmtId="0" fontId="16" fillId="0" borderId="156" xfId="0" applyFont="1" applyBorder="1" applyAlignment="1" applyProtection="1">
      <alignment horizontal="justify" vertical="center" wrapText="1"/>
      <protection locked="0"/>
    </xf>
    <xf numFmtId="0" fontId="16" fillId="0" borderId="157" xfId="0" applyFont="1" applyBorder="1" applyAlignment="1" applyProtection="1">
      <alignment horizontal="justify" vertical="center" wrapText="1"/>
      <protection locked="0"/>
    </xf>
    <xf numFmtId="0" fontId="3" fillId="0" borderId="161" xfId="0" applyFont="1" applyBorder="1" applyAlignment="1" applyProtection="1">
      <alignment horizontal="right" wrapText="1"/>
      <protection locked="0"/>
    </xf>
    <xf numFmtId="0" fontId="3" fillId="0" borderId="162" xfId="0" applyFont="1" applyBorder="1" applyAlignment="1" applyProtection="1">
      <alignment horizontal="right" wrapText="1"/>
      <protection locked="0"/>
    </xf>
    <xf numFmtId="41" fontId="19" fillId="5" borderId="510" xfId="0" applyNumberFormat="1" applyFont="1" applyFill="1" applyBorder="1" applyAlignment="1">
      <alignment horizontal="center" vertical="center" shrinkToFit="1"/>
    </xf>
    <xf numFmtId="0" fontId="88" fillId="0" borderId="554" xfId="0" applyFont="1" applyBorder="1" applyAlignment="1" applyProtection="1">
      <alignment horizontal="justify" vertical="center" wrapText="1"/>
      <protection locked="0"/>
    </xf>
    <xf numFmtId="0" fontId="19" fillId="0" borderId="148" xfId="0" applyFont="1" applyBorder="1" applyAlignment="1" applyProtection="1">
      <alignment horizontal="justify" vertical="center" wrapText="1"/>
      <protection locked="0"/>
    </xf>
    <xf numFmtId="0" fontId="14" fillId="0" borderId="156" xfId="0" applyFont="1" applyBorder="1" applyAlignment="1" applyProtection="1">
      <alignment horizontal="center" vertical="center" wrapText="1"/>
      <protection locked="0"/>
    </xf>
    <xf numFmtId="0" fontId="14" fillId="0" borderId="157" xfId="0" applyFont="1" applyBorder="1" applyAlignment="1" applyProtection="1">
      <alignment horizontal="center" vertical="center" wrapText="1"/>
      <protection locked="0"/>
    </xf>
    <xf numFmtId="0" fontId="14" fillId="0" borderId="468" xfId="0" applyFont="1" applyBorder="1" applyAlignment="1" applyProtection="1">
      <alignment horizontal="center" vertical="center" wrapText="1"/>
      <protection locked="0"/>
    </xf>
    <xf numFmtId="0" fontId="88" fillId="0" borderId="156" xfId="0" applyFont="1" applyBorder="1" applyAlignment="1" applyProtection="1">
      <alignment horizontal="center" vertical="center" wrapText="1"/>
      <protection locked="0"/>
    </xf>
    <xf numFmtId="0" fontId="88" fillId="0" borderId="157" xfId="0" applyFont="1" applyBorder="1" applyAlignment="1" applyProtection="1">
      <alignment horizontal="center" vertical="center" wrapText="1"/>
      <protection locked="0"/>
    </xf>
    <xf numFmtId="0" fontId="88" fillId="0" borderId="468" xfId="0" applyFont="1" applyBorder="1" applyAlignment="1" applyProtection="1">
      <alignment horizontal="center" vertical="center" wrapText="1"/>
      <protection locked="0"/>
    </xf>
    <xf numFmtId="0" fontId="9" fillId="0" borderId="156" xfId="0" applyFont="1" applyBorder="1" applyAlignment="1" applyProtection="1">
      <alignment horizontal="center" vertical="center" wrapText="1"/>
      <protection locked="0"/>
    </xf>
    <xf numFmtId="0" fontId="9" fillId="0" borderId="157" xfId="0" applyFont="1" applyBorder="1" applyAlignment="1" applyProtection="1">
      <alignment horizontal="center" vertical="center" wrapText="1"/>
      <protection locked="0"/>
    </xf>
    <xf numFmtId="0" fontId="9" fillId="0" borderId="468" xfId="0" applyFont="1" applyBorder="1" applyAlignment="1" applyProtection="1">
      <alignment horizontal="center" vertical="center" wrapText="1"/>
      <protection locked="0"/>
    </xf>
    <xf numFmtId="41" fontId="19" fillId="5" borderId="156" xfId="0" applyNumberFormat="1" applyFont="1" applyFill="1" applyBorder="1" applyAlignment="1">
      <alignment horizontal="center" vertical="center" shrinkToFit="1"/>
    </xf>
    <xf numFmtId="41" fontId="19" fillId="5" borderId="157" xfId="0" applyNumberFormat="1" applyFont="1" applyFill="1" applyBorder="1" applyAlignment="1">
      <alignment horizontal="center" vertical="center" shrinkToFit="1"/>
    </xf>
    <xf numFmtId="41" fontId="19" fillId="5" borderId="468" xfId="0" applyNumberFormat="1" applyFont="1" applyFill="1" applyBorder="1" applyAlignment="1">
      <alignment horizontal="center" vertical="center" shrinkToFit="1"/>
    </xf>
    <xf numFmtId="0" fontId="9" fillId="2" borderId="146" xfId="0" applyFont="1" applyFill="1" applyBorder="1" applyAlignment="1" applyProtection="1">
      <alignment horizontal="center" vertical="center" wrapText="1"/>
      <protection locked="0"/>
    </xf>
    <xf numFmtId="0" fontId="9" fillId="2" borderId="149" xfId="0" applyFont="1" applyFill="1" applyBorder="1" applyAlignment="1" applyProtection="1">
      <alignment horizontal="center" vertical="center" wrapText="1"/>
      <protection locked="0"/>
    </xf>
    <xf numFmtId="0" fontId="9" fillId="2" borderId="155" xfId="0" applyFont="1" applyFill="1" applyBorder="1" applyAlignment="1" applyProtection="1">
      <alignment horizontal="center" vertical="center" wrapText="1"/>
      <protection locked="0"/>
    </xf>
    <xf numFmtId="0" fontId="9" fillId="2" borderId="548" xfId="0" applyFont="1" applyFill="1" applyBorder="1" applyAlignment="1" applyProtection="1">
      <alignment horizontal="center" vertical="center" wrapText="1"/>
      <protection locked="0"/>
    </xf>
    <xf numFmtId="0" fontId="9" fillId="2" borderId="521" xfId="0" applyFont="1" applyFill="1" applyBorder="1" applyAlignment="1" applyProtection="1">
      <alignment horizontal="center" vertical="center" wrapText="1"/>
      <protection locked="0"/>
    </xf>
    <xf numFmtId="0" fontId="9" fillId="2" borderId="520" xfId="0" applyFont="1" applyFill="1" applyBorder="1" applyAlignment="1" applyProtection="1">
      <alignment horizontal="center" vertical="center" wrapText="1"/>
      <protection locked="0"/>
    </xf>
    <xf numFmtId="0" fontId="9" fillId="0" borderId="146" xfId="0" applyFont="1" applyBorder="1" applyAlignment="1" applyProtection="1">
      <alignment horizontal="center" vertical="center" wrapText="1"/>
      <protection locked="0"/>
    </xf>
    <xf numFmtId="0" fontId="9" fillId="0" borderId="148" xfId="0" applyFont="1" applyBorder="1" applyAlignment="1" applyProtection="1">
      <alignment horizontal="center" vertical="center" wrapText="1"/>
      <protection locked="0"/>
    </xf>
    <xf numFmtId="0" fontId="9" fillId="0" borderId="149" xfId="0" applyFont="1" applyBorder="1" applyAlignment="1" applyProtection="1">
      <alignment horizontal="center" vertical="center" wrapText="1"/>
      <protection locked="0"/>
    </xf>
    <xf numFmtId="0" fontId="9" fillId="0" borderId="521" xfId="0" applyFont="1" applyBorder="1" applyAlignment="1" applyProtection="1">
      <alignment horizontal="center" vertical="center" wrapText="1"/>
      <protection locked="0"/>
    </xf>
    <xf numFmtId="0" fontId="9" fillId="0" borderId="154" xfId="0" applyFont="1" applyBorder="1" applyAlignment="1" applyProtection="1">
      <alignment horizontal="center" vertical="center" wrapText="1"/>
      <protection locked="0"/>
    </xf>
    <xf numFmtId="0" fontId="9" fillId="0" borderId="520" xfId="0" applyFont="1" applyBorder="1" applyAlignment="1" applyProtection="1">
      <alignment horizontal="center" vertical="center" wrapText="1"/>
      <protection locked="0"/>
    </xf>
    <xf numFmtId="41" fontId="19" fillId="5" borderId="146" xfId="1" applyFont="1" applyFill="1" applyBorder="1" applyAlignment="1" applyProtection="1">
      <alignment horizontal="center" vertical="center" shrinkToFit="1"/>
    </xf>
    <xf numFmtId="41" fontId="19" fillId="5" borderId="148" xfId="1" applyFont="1" applyFill="1" applyBorder="1" applyAlignment="1" applyProtection="1">
      <alignment horizontal="center" vertical="center" shrinkToFit="1"/>
    </xf>
    <xf numFmtId="41" fontId="19" fillId="5" borderId="149" xfId="1" applyFont="1" applyFill="1" applyBorder="1" applyAlignment="1" applyProtection="1">
      <alignment horizontal="center" vertical="center" shrinkToFit="1"/>
    </xf>
    <xf numFmtId="41" fontId="19" fillId="5" borderId="521" xfId="1" applyFont="1" applyFill="1" applyBorder="1" applyAlignment="1" applyProtection="1">
      <alignment horizontal="center" vertical="center" shrinkToFit="1"/>
    </xf>
    <xf numFmtId="41" fontId="19" fillId="5" borderId="154" xfId="1" applyFont="1" applyFill="1" applyBorder="1" applyAlignment="1" applyProtection="1">
      <alignment horizontal="center" vertical="center" shrinkToFit="1"/>
    </xf>
    <xf numFmtId="41" fontId="19" fillId="5" borderId="520" xfId="1" applyFont="1" applyFill="1" applyBorder="1" applyAlignment="1" applyProtection="1">
      <alignment horizontal="center" vertical="center" shrinkToFit="1"/>
    </xf>
    <xf numFmtId="0" fontId="9" fillId="4" borderId="510" xfId="0" applyFont="1" applyFill="1" applyBorder="1" applyAlignment="1" applyProtection="1">
      <alignment horizontal="center" vertical="center" wrapText="1"/>
      <protection locked="0"/>
    </xf>
    <xf numFmtId="0" fontId="87" fillId="4" borderId="510" xfId="0" applyFont="1" applyFill="1" applyBorder="1" applyAlignment="1" applyProtection="1">
      <alignment horizontal="center" vertical="center" wrapText="1"/>
      <protection locked="0"/>
    </xf>
    <xf numFmtId="0" fontId="87" fillId="4" borderId="467" xfId="0" applyFont="1" applyFill="1" applyBorder="1" applyAlignment="1" applyProtection="1">
      <alignment horizontal="center" vertical="center" wrapText="1"/>
      <protection locked="0"/>
    </xf>
    <xf numFmtId="0" fontId="2" fillId="4" borderId="510" xfId="0" applyFont="1" applyFill="1" applyBorder="1" applyAlignment="1" applyProtection="1">
      <alignment horizontal="center" vertical="center" wrapText="1"/>
      <protection locked="0"/>
    </xf>
    <xf numFmtId="0" fontId="101" fillId="4" borderId="510" xfId="0" applyFont="1" applyFill="1" applyBorder="1" applyAlignment="1" applyProtection="1">
      <alignment horizontal="center" vertical="center" wrapText="1"/>
      <protection locked="0"/>
    </xf>
    <xf numFmtId="0" fontId="3" fillId="0" borderId="158" xfId="0" applyFont="1" applyBorder="1" applyAlignment="1" applyProtection="1">
      <alignment horizontal="left" vertical="center" wrapText="1"/>
      <protection locked="0"/>
    </xf>
    <xf numFmtId="0" fontId="3" fillId="0" borderId="160" xfId="0" applyFont="1" applyBorder="1" applyAlignment="1" applyProtection="1">
      <alignment horizontal="left" vertical="center" wrapText="1"/>
      <protection locked="0"/>
    </xf>
    <xf numFmtId="0" fontId="3" fillId="0" borderId="98" xfId="0" applyFont="1" applyBorder="1" applyAlignment="1" applyProtection="1">
      <alignment horizontal="left" vertical="center" wrapText="1"/>
      <protection locked="0"/>
    </xf>
    <xf numFmtId="0" fontId="3" fillId="0" borderId="25" xfId="0" applyFont="1" applyBorder="1" applyAlignment="1" applyProtection="1">
      <alignment horizontal="left" vertical="center" wrapText="1"/>
      <protection locked="0"/>
    </xf>
    <xf numFmtId="0" fontId="3" fillId="0" borderId="158" xfId="0" applyFont="1" applyBorder="1" applyAlignment="1" applyProtection="1">
      <alignment horizontal="center" vertical="center" wrapText="1"/>
      <protection locked="0"/>
    </xf>
    <xf numFmtId="0" fontId="3" fillId="0" borderId="159" xfId="0" applyFont="1" applyBorder="1" applyAlignment="1" applyProtection="1">
      <alignment horizontal="center" vertical="center" wrapText="1"/>
      <protection locked="0"/>
    </xf>
    <xf numFmtId="0" fontId="3" fillId="0" borderId="98" xfId="0" applyFont="1" applyBorder="1" applyAlignment="1" applyProtection="1">
      <alignment horizontal="center" vertical="center" wrapText="1"/>
      <protection locked="0"/>
    </xf>
    <xf numFmtId="0" fontId="3" fillId="0" borderId="99" xfId="0" applyFont="1" applyBorder="1" applyAlignment="1" applyProtection="1">
      <alignment horizontal="center" vertical="center" wrapText="1"/>
      <protection locked="0"/>
    </xf>
    <xf numFmtId="0" fontId="2" fillId="0" borderId="270" xfId="0" applyFont="1" applyBorder="1" applyAlignment="1" applyProtection="1">
      <alignment horizontal="center" vertical="center" wrapText="1"/>
      <protection locked="0"/>
    </xf>
    <xf numFmtId="0" fontId="2" fillId="0" borderId="271" xfId="0" applyFont="1" applyBorder="1" applyAlignment="1" applyProtection="1">
      <alignment horizontal="center" vertical="center" wrapText="1"/>
      <protection locked="0"/>
    </xf>
    <xf numFmtId="0" fontId="9" fillId="0" borderId="155" xfId="0" applyFont="1" applyBorder="1" applyAlignment="1" applyProtection="1">
      <alignment horizontal="center" vertical="center" wrapText="1"/>
      <protection locked="0"/>
    </xf>
    <xf numFmtId="0" fontId="9" fillId="0" borderId="548" xfId="0" applyFont="1" applyBorder="1" applyAlignment="1" applyProtection="1">
      <alignment horizontal="center" vertical="center" wrapText="1"/>
      <protection locked="0"/>
    </xf>
    <xf numFmtId="0" fontId="9" fillId="0" borderId="466" xfId="0" applyFont="1" applyBorder="1" applyAlignment="1" applyProtection="1">
      <alignment horizontal="center" vertical="center" wrapText="1"/>
      <protection locked="0"/>
    </xf>
    <xf numFmtId="0" fontId="9" fillId="0" borderId="168" xfId="0" applyFont="1" applyBorder="1" applyAlignment="1" applyProtection="1">
      <alignment horizontal="center" vertical="center" wrapText="1"/>
      <protection locked="0"/>
    </xf>
    <xf numFmtId="0" fontId="9" fillId="0" borderId="467" xfId="0" applyFont="1" applyBorder="1" applyAlignment="1" applyProtection="1">
      <alignment horizontal="center" vertical="center" wrapText="1"/>
      <protection locked="0"/>
    </xf>
    <xf numFmtId="0" fontId="19" fillId="0" borderId="555" xfId="0" applyFont="1" applyBorder="1" applyAlignment="1" applyProtection="1">
      <alignment horizontal="justify" vertical="center" wrapText="1"/>
      <protection locked="0"/>
    </xf>
    <xf numFmtId="0" fontId="19" fillId="0" borderId="556" xfId="0" applyFont="1" applyBorder="1" applyAlignment="1" applyProtection="1">
      <alignment horizontal="justify" vertical="center" wrapText="1"/>
      <protection locked="0"/>
    </xf>
    <xf numFmtId="41" fontId="2" fillId="5" borderId="525" xfId="1" applyFont="1" applyFill="1" applyBorder="1" applyAlignment="1" applyProtection="1">
      <alignment horizontal="center" vertical="center" shrinkToFit="1"/>
    </xf>
    <xf numFmtId="41" fontId="2" fillId="5" borderId="526" xfId="1" applyFont="1" applyFill="1" applyBorder="1" applyAlignment="1" applyProtection="1">
      <alignment horizontal="center" vertical="center" shrinkToFit="1"/>
    </xf>
    <xf numFmtId="41" fontId="19" fillId="5" borderId="407" xfId="1" applyFont="1" applyFill="1" applyBorder="1" applyAlignment="1" applyProtection="1">
      <alignment horizontal="center" vertical="center" shrinkToFit="1"/>
    </xf>
    <xf numFmtId="41" fontId="19" fillId="5" borderId="468" xfId="1" applyFont="1" applyFill="1" applyBorder="1" applyAlignment="1" applyProtection="1">
      <alignment horizontal="center" vertical="center" shrinkToFit="1"/>
    </xf>
    <xf numFmtId="41" fontId="2" fillId="5" borderId="522" xfId="1" applyFont="1" applyFill="1" applyBorder="1" applyAlignment="1" applyProtection="1">
      <alignment horizontal="center" vertical="center" shrinkToFit="1"/>
    </xf>
    <xf numFmtId="183" fontId="9" fillId="5" borderId="466" xfId="0" applyNumberFormat="1" applyFont="1" applyFill="1" applyBorder="1" applyAlignment="1">
      <alignment horizontal="center" vertical="center" wrapText="1"/>
    </xf>
    <xf numFmtId="41" fontId="2" fillId="13" borderId="466" xfId="1" applyFont="1" applyFill="1" applyBorder="1" applyAlignment="1" applyProtection="1">
      <alignment horizontal="center" vertical="center" shrinkToFit="1"/>
    </xf>
    <xf numFmtId="0" fontId="87" fillId="0" borderId="146" xfId="0" applyFont="1" applyBorder="1" applyAlignment="1" applyProtection="1">
      <alignment horizontal="center" vertical="center" wrapText="1"/>
      <protection locked="0"/>
    </xf>
    <xf numFmtId="0" fontId="87" fillId="0" borderId="148" xfId="0" applyFont="1" applyBorder="1" applyAlignment="1" applyProtection="1">
      <alignment horizontal="center" vertical="center" wrapText="1"/>
      <protection locked="0"/>
    </xf>
    <xf numFmtId="0" fontId="87" fillId="0" borderId="149" xfId="0" applyFont="1" applyBorder="1" applyAlignment="1" applyProtection="1">
      <alignment horizontal="center" vertical="center" wrapText="1"/>
      <protection locked="0"/>
    </xf>
    <xf numFmtId="0" fontId="87" fillId="0" borderId="521" xfId="0" applyFont="1" applyBorder="1" applyAlignment="1" applyProtection="1">
      <alignment horizontal="center" vertical="center" wrapText="1"/>
      <protection locked="0"/>
    </xf>
    <xf numFmtId="0" fontId="87" fillId="0" borderId="154" xfId="0" applyFont="1" applyBorder="1" applyAlignment="1" applyProtection="1">
      <alignment horizontal="center" vertical="center" wrapText="1"/>
      <protection locked="0"/>
    </xf>
    <xf numFmtId="0" fontId="87" fillId="0" borderId="520" xfId="0" applyFont="1" applyBorder="1" applyAlignment="1" applyProtection="1">
      <alignment horizontal="center" vertical="center" wrapText="1"/>
      <protection locked="0"/>
    </xf>
    <xf numFmtId="0" fontId="87" fillId="0" borderId="155" xfId="0" applyFont="1" applyBorder="1" applyAlignment="1" applyProtection="1">
      <alignment horizontal="center" vertical="center" wrapText="1"/>
      <protection locked="0"/>
    </xf>
    <xf numFmtId="0" fontId="87" fillId="0" borderId="548" xfId="0" applyFont="1" applyBorder="1" applyAlignment="1" applyProtection="1">
      <alignment horizontal="center" vertical="center" wrapText="1"/>
      <protection locked="0"/>
    </xf>
    <xf numFmtId="0" fontId="104" fillId="0" borderId="510" xfId="0" applyFont="1" applyBorder="1" applyAlignment="1" applyProtection="1">
      <alignment horizontal="center" vertical="center" wrapText="1"/>
      <protection locked="0"/>
    </xf>
    <xf numFmtId="0" fontId="87" fillId="0" borderId="510" xfId="0" applyFont="1" applyBorder="1" applyAlignment="1" applyProtection="1">
      <alignment horizontal="center" vertical="center" wrapText="1"/>
      <protection locked="0"/>
    </xf>
    <xf numFmtId="0" fontId="87" fillId="0" borderId="466" xfId="0" applyFont="1" applyBorder="1" applyAlignment="1" applyProtection="1">
      <alignment horizontal="center" vertical="center" wrapText="1"/>
      <protection locked="0"/>
    </xf>
    <xf numFmtId="41" fontId="19" fillId="6" borderId="523" xfId="1" applyFont="1" applyFill="1" applyBorder="1" applyAlignment="1" applyProtection="1">
      <alignment horizontal="center" vertical="center" shrinkToFit="1"/>
    </xf>
    <xf numFmtId="41" fontId="19" fillId="6" borderId="524" xfId="1" applyFont="1" applyFill="1" applyBorder="1" applyAlignment="1" applyProtection="1">
      <alignment horizontal="center" vertical="center" shrinkToFit="1"/>
    </xf>
    <xf numFmtId="41" fontId="19" fillId="5" borderId="510" xfId="1" applyFont="1" applyFill="1" applyBorder="1" applyAlignment="1" applyProtection="1">
      <alignment horizontal="center" vertical="center" shrinkToFit="1"/>
      <protection locked="0"/>
    </xf>
    <xf numFmtId="41" fontId="19" fillId="5" borderId="156" xfId="1" applyFont="1" applyFill="1" applyBorder="1" applyAlignment="1" applyProtection="1">
      <alignment horizontal="center" vertical="center" shrinkToFit="1"/>
      <protection locked="0"/>
    </xf>
    <xf numFmtId="0" fontId="19" fillId="0" borderId="522" xfId="0" applyFont="1" applyBorder="1" applyAlignment="1" applyProtection="1">
      <alignment horizontal="center" vertical="center" wrapText="1"/>
      <protection locked="0"/>
    </xf>
    <xf numFmtId="41" fontId="2" fillId="5" borderId="522" xfId="0" applyNumberFormat="1" applyFont="1" applyFill="1" applyBorder="1" applyAlignment="1">
      <alignment horizontal="center" vertical="center" shrinkToFit="1"/>
    </xf>
    <xf numFmtId="0" fontId="16" fillId="0" borderId="510" xfId="0" applyFont="1" applyBorder="1" applyAlignment="1" applyProtection="1">
      <alignment horizontal="justify" vertical="center" wrapText="1"/>
      <protection locked="0"/>
    </xf>
    <xf numFmtId="0" fontId="16" fillId="0" borderId="466" xfId="0" applyFont="1" applyBorder="1" applyAlignment="1" applyProtection="1">
      <alignment horizontal="justify" vertical="center" wrapText="1"/>
      <protection locked="0"/>
    </xf>
    <xf numFmtId="0" fontId="101" fillId="0" borderId="468" xfId="0" applyFont="1" applyBorder="1" applyAlignment="1" applyProtection="1">
      <alignment horizontal="center" vertical="center" wrapText="1"/>
      <protection locked="0"/>
    </xf>
    <xf numFmtId="0" fontId="101" fillId="0" borderId="510" xfId="0" applyFont="1" applyBorder="1" applyAlignment="1" applyProtection="1">
      <alignment horizontal="center" vertical="center" wrapText="1"/>
      <protection locked="0"/>
    </xf>
    <xf numFmtId="0" fontId="2" fillId="5" borderId="522" xfId="0" applyFont="1" applyFill="1" applyBorder="1" applyAlignment="1">
      <alignment horizontal="center" vertical="center" shrinkToFit="1"/>
    </xf>
    <xf numFmtId="178" fontId="2" fillId="5" borderId="557" xfId="0" applyNumberFormat="1" applyFont="1" applyFill="1" applyBorder="1" applyAlignment="1">
      <alignment horizontal="center" vertical="center" wrapText="1"/>
    </xf>
    <xf numFmtId="0" fontId="2" fillId="5" borderId="150" xfId="0" applyFont="1" applyFill="1" applyBorder="1" applyAlignment="1" applyProtection="1">
      <alignment horizontal="center" vertical="center" wrapText="1"/>
      <protection locked="0"/>
    </xf>
    <xf numFmtId="0" fontId="2" fillId="5" borderId="135" xfId="0" applyFont="1" applyFill="1" applyBorder="1" applyAlignment="1" applyProtection="1">
      <alignment horizontal="center" vertical="center" wrapText="1"/>
      <protection locked="0"/>
    </xf>
    <xf numFmtId="0" fontId="2" fillId="5" borderId="135" xfId="0" applyFont="1" applyFill="1" applyBorder="1" applyAlignment="1" applyProtection="1">
      <alignment horizontal="right" vertical="center" wrapText="1"/>
      <protection locked="0"/>
    </xf>
    <xf numFmtId="0" fontId="2" fillId="5" borderId="136" xfId="0" applyFont="1" applyFill="1" applyBorder="1" applyAlignment="1" applyProtection="1">
      <alignment horizontal="right" vertical="center" wrapText="1"/>
      <protection locked="0"/>
    </xf>
    <xf numFmtId="0" fontId="2" fillId="5" borderId="137" xfId="0" applyFont="1" applyFill="1" applyBorder="1" applyAlignment="1" applyProtection="1">
      <alignment horizontal="right" vertical="center" wrapText="1"/>
      <protection locked="0"/>
    </xf>
    <xf numFmtId="0" fontId="101" fillId="0" borderId="150" xfId="0" applyFont="1" applyBorder="1" applyAlignment="1" applyProtection="1">
      <alignment horizontal="center" vertical="center" wrapText="1"/>
      <protection locked="0"/>
    </xf>
    <xf numFmtId="0" fontId="2" fillId="0" borderId="150" xfId="0" applyFont="1" applyBorder="1" applyAlignment="1" applyProtection="1">
      <alignment horizontal="center" vertical="center" wrapText="1"/>
      <protection locked="0"/>
    </xf>
    <xf numFmtId="41" fontId="19" fillId="5" borderId="150" xfId="1" applyFont="1" applyFill="1" applyBorder="1" applyAlignment="1" applyProtection="1">
      <alignment horizontal="center" vertical="center" shrinkToFit="1"/>
    </xf>
    <xf numFmtId="41" fontId="19" fillId="5" borderId="552" xfId="1" applyFont="1" applyFill="1" applyBorder="1" applyAlignment="1" applyProtection="1">
      <alignment horizontal="center" vertical="center" shrinkToFit="1"/>
    </xf>
    <xf numFmtId="41" fontId="19" fillId="5" borderId="549" xfId="1" applyFont="1" applyFill="1" applyBorder="1" applyAlignment="1" applyProtection="1">
      <alignment horizontal="center" vertical="center" shrinkToFit="1"/>
    </xf>
    <xf numFmtId="41" fontId="19" fillId="5" borderId="553" xfId="1" applyFont="1" applyFill="1" applyBorder="1" applyAlignment="1" applyProtection="1">
      <alignment horizontal="center" vertical="center" shrinkToFit="1"/>
    </xf>
    <xf numFmtId="0" fontId="2" fillId="0" borderId="146" xfId="0" applyFont="1" applyBorder="1" applyAlignment="1" applyProtection="1">
      <alignment horizontal="center" vertical="center" wrapText="1"/>
      <protection locked="0"/>
    </xf>
    <xf numFmtId="0" fontId="2" fillId="0" borderId="148" xfId="0" applyFont="1" applyBorder="1" applyAlignment="1" applyProtection="1">
      <alignment horizontal="center" vertical="center" wrapText="1"/>
      <protection locked="0"/>
    </xf>
    <xf numFmtId="0" fontId="2" fillId="0" borderId="550" xfId="0" applyFont="1" applyBorder="1" applyAlignment="1" applyProtection="1">
      <alignment horizontal="center" vertical="center" wrapText="1"/>
      <protection locked="0"/>
    </xf>
    <xf numFmtId="0" fontId="2" fillId="0" borderId="155" xfId="0" applyFont="1" applyBorder="1" applyAlignment="1" applyProtection="1">
      <alignment horizontal="center" vertical="center" wrapText="1"/>
      <protection locked="0"/>
    </xf>
    <xf numFmtId="0" fontId="2" fillId="0" borderId="131" xfId="0" applyFont="1" applyBorder="1" applyAlignment="1" applyProtection="1">
      <alignment horizontal="center" vertical="center" wrapText="1"/>
      <protection locked="0"/>
    </xf>
    <xf numFmtId="0" fontId="2" fillId="0" borderId="521" xfId="0" applyFont="1" applyBorder="1" applyAlignment="1" applyProtection="1">
      <alignment horizontal="center" vertical="center" wrapText="1"/>
      <protection locked="0"/>
    </xf>
    <xf numFmtId="0" fontId="2" fillId="0" borderId="154" xfId="0" applyFont="1" applyBorder="1" applyAlignment="1" applyProtection="1">
      <alignment horizontal="center" vertical="center" wrapText="1"/>
      <protection locked="0"/>
    </xf>
    <xf numFmtId="0" fontId="2" fillId="0" borderId="551" xfId="0" applyFont="1" applyBorder="1" applyAlignment="1" applyProtection="1">
      <alignment horizontal="center" vertical="center" wrapText="1"/>
      <protection locked="0"/>
    </xf>
    <xf numFmtId="0" fontId="2" fillId="0" borderId="149" xfId="0" applyFont="1" applyBorder="1" applyAlignment="1" applyProtection="1">
      <alignment horizontal="center" vertical="center" wrapText="1"/>
      <protection locked="0"/>
    </xf>
    <xf numFmtId="0" fontId="2" fillId="0" borderId="548" xfId="0" applyFont="1" applyBorder="1" applyAlignment="1" applyProtection="1">
      <alignment horizontal="center" vertical="center" wrapText="1"/>
      <protection locked="0"/>
    </xf>
    <xf numFmtId="0" fontId="2" fillId="0" borderId="520" xfId="0" applyFont="1" applyBorder="1" applyAlignment="1" applyProtection="1">
      <alignment horizontal="center" vertical="center" wrapText="1"/>
      <protection locked="0"/>
    </xf>
    <xf numFmtId="41" fontId="19" fillId="5" borderId="156" xfId="1" applyFont="1" applyFill="1" applyBorder="1" applyAlignment="1" applyProtection="1">
      <alignment horizontal="center" vertical="center" shrinkToFit="1"/>
    </xf>
    <xf numFmtId="41" fontId="19" fillId="5" borderId="157" xfId="1" applyFont="1" applyFill="1" applyBorder="1" applyAlignment="1" applyProtection="1">
      <alignment horizontal="center" vertical="center" shrinkToFit="1"/>
    </xf>
    <xf numFmtId="41" fontId="19" fillId="5" borderId="408" xfId="1" applyFont="1" applyFill="1" applyBorder="1" applyAlignment="1" applyProtection="1">
      <alignment horizontal="center" vertical="center" shrinkToFit="1"/>
    </xf>
    <xf numFmtId="0" fontId="14" fillId="0" borderId="155" xfId="0" applyFont="1" applyBorder="1" applyAlignment="1" applyProtection="1">
      <alignment horizontal="center" vertical="center" wrapText="1"/>
      <protection locked="0"/>
    </xf>
    <xf numFmtId="41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7" fillId="0" borderId="168" xfId="0" applyFont="1" applyBorder="1" applyAlignment="1" applyProtection="1">
      <alignment horizontal="center" vertical="center" wrapText="1"/>
      <protection locked="0"/>
    </xf>
    <xf numFmtId="0" fontId="87" fillId="0" borderId="467" xfId="0" applyFont="1" applyBorder="1" applyAlignment="1" applyProtection="1">
      <alignment horizontal="center" vertical="center" wrapText="1"/>
      <protection locked="0"/>
    </xf>
    <xf numFmtId="184" fontId="2" fillId="5" borderId="150" xfId="0" applyNumberFormat="1" applyFont="1" applyFill="1" applyBorder="1" applyAlignment="1" applyProtection="1">
      <alignment horizontal="center" vertical="center" wrapText="1"/>
      <protection locked="0"/>
    </xf>
    <xf numFmtId="184" fontId="2" fillId="5" borderId="15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239" xfId="9" applyNumberFormat="1" applyFont="1" applyFill="1" applyBorder="1" applyAlignment="1">
      <alignment horizontal="center" vertical="center" wrapText="1"/>
    </xf>
    <xf numFmtId="0" fontId="25" fillId="0" borderId="360" xfId="9" applyNumberFormat="1" applyFont="1" applyFill="1" applyBorder="1" applyAlignment="1">
      <alignment horizontal="center" vertical="center" wrapText="1"/>
    </xf>
    <xf numFmtId="0" fontId="51" fillId="0" borderId="239" xfId="9" applyNumberFormat="1" applyFont="1" applyFill="1" applyBorder="1" applyAlignment="1">
      <alignment horizontal="center" vertical="center" wrapText="1"/>
    </xf>
    <xf numFmtId="0" fontId="51" fillId="0" borderId="358" xfId="9" applyNumberFormat="1" applyFont="1" applyFill="1" applyBorder="1" applyAlignment="1">
      <alignment horizontal="center" vertical="center" wrapText="1"/>
    </xf>
    <xf numFmtId="0" fontId="51" fillId="0" borderId="360" xfId="9" applyNumberFormat="1" applyFont="1" applyFill="1" applyBorder="1" applyAlignment="1">
      <alignment horizontal="center" vertical="center" wrapText="1"/>
    </xf>
    <xf numFmtId="0" fontId="45" fillId="0" borderId="234" xfId="9" applyNumberFormat="1" applyFont="1" applyFill="1" applyBorder="1" applyAlignment="1">
      <alignment horizontal="center" vertical="center"/>
    </xf>
    <xf numFmtId="0" fontId="45" fillId="0" borderId="233" xfId="9" applyNumberFormat="1" applyFont="1" applyFill="1" applyBorder="1" applyAlignment="1">
      <alignment horizontal="center" vertical="center"/>
    </xf>
    <xf numFmtId="0" fontId="45" fillId="0" borderId="244" xfId="9" applyNumberFormat="1" applyFont="1" applyFill="1" applyBorder="1" applyAlignment="1">
      <alignment horizontal="center" vertical="center"/>
    </xf>
    <xf numFmtId="41" fontId="64" fillId="6" borderId="285" xfId="1" applyFont="1" applyFill="1" applyBorder="1" applyAlignment="1">
      <alignment horizontal="center" vertical="center" shrinkToFit="1"/>
    </xf>
    <xf numFmtId="41" fontId="64" fillId="6" borderId="235" xfId="1" applyFont="1" applyFill="1" applyBorder="1" applyAlignment="1">
      <alignment horizontal="center" vertical="center" shrinkToFit="1"/>
    </xf>
    <xf numFmtId="0" fontId="57" fillId="6" borderId="234" xfId="1" applyNumberFormat="1" applyFont="1" applyFill="1" applyBorder="1" applyAlignment="1">
      <alignment horizontal="center" vertical="center" shrinkToFit="1"/>
    </xf>
    <xf numFmtId="0" fontId="57" fillId="6" borderId="235" xfId="1" applyNumberFormat="1" applyFont="1" applyFill="1" applyBorder="1" applyAlignment="1">
      <alignment horizontal="center" vertical="center" shrinkToFit="1"/>
    </xf>
    <xf numFmtId="178" fontId="64" fillId="6" borderId="608" xfId="1" applyNumberFormat="1" applyFont="1" applyFill="1" applyBorder="1" applyAlignment="1">
      <alignment horizontal="center" vertical="center" shrinkToFit="1"/>
    </xf>
    <xf numFmtId="178" fontId="64" fillId="6" borderId="609" xfId="1" applyNumberFormat="1" applyFont="1" applyFill="1" applyBorder="1" applyAlignment="1">
      <alignment horizontal="center" vertical="center" shrinkToFit="1"/>
    </xf>
    <xf numFmtId="178" fontId="64" fillId="6" borderId="610" xfId="1" applyNumberFormat="1" applyFont="1" applyFill="1" applyBorder="1" applyAlignment="1">
      <alignment horizontal="center" vertical="center" shrinkToFit="1"/>
    </xf>
    <xf numFmtId="0" fontId="91" fillId="6" borderId="264" xfId="0" applyFont="1" applyFill="1" applyBorder="1" applyAlignment="1">
      <alignment horizontal="center" vertical="center" shrinkToFit="1"/>
    </xf>
    <xf numFmtId="0" fontId="51" fillId="6" borderId="268" xfId="0" applyFont="1" applyFill="1" applyBorder="1" applyAlignment="1">
      <alignment horizontal="center" vertical="center" shrinkToFit="1"/>
    </xf>
    <xf numFmtId="0" fontId="51" fillId="6" borderId="265" xfId="0" applyFont="1" applyFill="1" applyBorder="1" applyAlignment="1">
      <alignment horizontal="center" vertical="center" shrinkToFit="1"/>
    </xf>
    <xf numFmtId="0" fontId="51" fillId="6" borderId="234" xfId="0" applyFont="1" applyFill="1" applyBorder="1" applyAlignment="1">
      <alignment horizontal="center" vertical="center" shrinkToFit="1"/>
    </xf>
    <xf numFmtId="0" fontId="51" fillId="6" borderId="233" xfId="0" applyFont="1" applyFill="1" applyBorder="1" applyAlignment="1">
      <alignment horizontal="center" vertical="center" shrinkToFit="1"/>
    </xf>
    <xf numFmtId="0" fontId="51" fillId="6" borderId="235" xfId="0" applyFont="1" applyFill="1" applyBorder="1" applyAlignment="1">
      <alignment horizontal="center" vertical="center" shrinkToFit="1"/>
    </xf>
    <xf numFmtId="41" fontId="64" fillId="6" borderId="217" xfId="1" applyFont="1" applyFill="1" applyBorder="1" applyAlignment="1">
      <alignment horizontal="center" vertical="center" shrinkToFit="1"/>
    </xf>
    <xf numFmtId="0" fontId="57" fillId="6" borderId="217" xfId="1" applyNumberFormat="1" applyFont="1" applyFill="1" applyBorder="1" applyAlignment="1">
      <alignment horizontal="center" vertical="center" shrinkToFit="1"/>
    </xf>
    <xf numFmtId="0" fontId="64" fillId="6" borderId="235" xfId="1" applyNumberFormat="1" applyFont="1" applyFill="1" applyBorder="1" applyAlignment="1">
      <alignment horizontal="center" vertical="center" shrinkToFit="1"/>
    </xf>
    <xf numFmtId="0" fontId="64" fillId="6" borderId="217" xfId="1" applyNumberFormat="1" applyFont="1" applyFill="1" applyBorder="1" applyAlignment="1">
      <alignment horizontal="center" vertical="center" shrinkToFit="1"/>
    </xf>
    <xf numFmtId="181" fontId="64" fillId="6" borderId="234" xfId="1" quotePrefix="1" applyNumberFormat="1" applyFont="1" applyFill="1" applyBorder="1" applyAlignment="1">
      <alignment horizontal="center" vertical="center" shrinkToFit="1"/>
    </xf>
    <xf numFmtId="181" fontId="64" fillId="6" borderId="235" xfId="1" quotePrefix="1" applyNumberFormat="1" applyFont="1" applyFill="1" applyBorder="1" applyAlignment="1">
      <alignment horizontal="center" vertical="center" shrinkToFit="1"/>
    </xf>
    <xf numFmtId="0" fontId="64" fillId="6" borderId="233" xfId="1" applyNumberFormat="1" applyFont="1" applyFill="1" applyBorder="1" applyAlignment="1">
      <alignment horizontal="center" vertical="center" shrinkToFit="1"/>
    </xf>
    <xf numFmtId="41" fontId="45" fillId="0" borderId="247" xfId="1" applyFont="1" applyFill="1" applyBorder="1" applyAlignment="1">
      <alignment horizontal="center" vertical="center" shrinkToFit="1"/>
    </xf>
    <xf numFmtId="41" fontId="45" fillId="0" borderId="246" xfId="1" applyFont="1" applyFill="1" applyBorder="1" applyAlignment="1">
      <alignment horizontal="center" vertical="center" shrinkToFit="1"/>
    </xf>
    <xf numFmtId="0" fontId="64" fillId="0" borderId="217" xfId="9" applyFont="1" applyFill="1" applyAlignment="1">
      <alignment vertical="center"/>
    </xf>
    <xf numFmtId="0" fontId="64" fillId="0" borderId="262" xfId="9" applyFont="1" applyFill="1" applyBorder="1" applyAlignment="1">
      <alignment vertical="center"/>
    </xf>
    <xf numFmtId="0" fontId="64" fillId="0" borderId="217" xfId="9" applyFont="1" applyFill="1" applyAlignment="1">
      <alignment vertical="center" wrapText="1"/>
    </xf>
    <xf numFmtId="0" fontId="64" fillId="0" borderId="234" xfId="9" applyFont="1" applyFill="1" applyBorder="1" applyAlignment="1">
      <alignment vertical="center" wrapText="1"/>
    </xf>
    <xf numFmtId="0" fontId="51" fillId="0" borderId="264" xfId="9" applyFont="1" applyFill="1" applyBorder="1" applyAlignment="1">
      <alignment horizontal="center" vertical="center" wrapText="1"/>
    </xf>
    <xf numFmtId="0" fontId="51" fillId="0" borderId="268" xfId="9" applyFont="1" applyFill="1" applyBorder="1" applyAlignment="1">
      <alignment horizontal="center" vertical="center" wrapText="1"/>
    </xf>
    <xf numFmtId="0" fontId="51" fillId="0" borderId="265" xfId="9" applyFont="1" applyFill="1" applyBorder="1" applyAlignment="1">
      <alignment horizontal="center" vertical="center" wrapText="1"/>
    </xf>
    <xf numFmtId="0" fontId="51" fillId="0" borderId="269" xfId="9" applyFont="1" applyFill="1" applyBorder="1" applyAlignment="1">
      <alignment horizontal="center" vertical="center" wrapText="1"/>
    </xf>
    <xf numFmtId="0" fontId="102" fillId="0" borderId="127" xfId="2" applyFont="1" applyBorder="1" applyAlignment="1">
      <alignment horizontal="center" vertical="center"/>
    </xf>
    <xf numFmtId="0" fontId="102" fillId="0" borderId="128" xfId="2" applyFont="1" applyBorder="1" applyAlignment="1">
      <alignment horizontal="center" vertical="center"/>
    </xf>
    <xf numFmtId="0" fontId="102" fillId="0" borderId="129" xfId="2" applyFont="1" applyBorder="1" applyAlignment="1">
      <alignment horizontal="center" vertical="center"/>
    </xf>
    <xf numFmtId="0" fontId="51" fillId="0" borderId="251" xfId="2" applyFont="1" applyBorder="1" applyAlignment="1">
      <alignment horizontal="center" vertical="center" wrapText="1"/>
    </xf>
    <xf numFmtId="0" fontId="64" fillId="0" borderId="250" xfId="2" applyFont="1" applyBorder="1" applyAlignment="1">
      <alignment horizontal="center" vertical="center"/>
    </xf>
    <xf numFmtId="0" fontId="64" fillId="0" borderId="245" xfId="2" applyFont="1" applyBorder="1" applyAlignment="1">
      <alignment horizontal="center" vertical="center"/>
    </xf>
    <xf numFmtId="0" fontId="64" fillId="0" borderId="217" xfId="2" applyFont="1" applyBorder="1" applyAlignment="1">
      <alignment horizontal="center" vertical="center"/>
    </xf>
    <xf numFmtId="0" fontId="64" fillId="0" borderId="234" xfId="2" applyFont="1" applyBorder="1" applyAlignment="1">
      <alignment horizontal="center" vertical="center"/>
    </xf>
    <xf numFmtId="0" fontId="25" fillId="0" borderId="242" xfId="9" applyFont="1" applyBorder="1" applyAlignment="1">
      <alignment vertical="center" wrapText="1"/>
    </xf>
    <xf numFmtId="0" fontId="25" fillId="0" borderId="289" xfId="9" applyFont="1" applyBorder="1" applyAlignment="1">
      <alignment vertical="center" wrapText="1"/>
    </xf>
    <xf numFmtId="0" fontId="64" fillId="5" borderId="250" xfId="9" applyFont="1" applyFill="1" applyBorder="1" applyAlignment="1">
      <alignment horizontal="center" vertical="center"/>
    </xf>
    <xf numFmtId="0" fontId="45" fillId="0" borderId="290" xfId="9" applyFont="1" applyFill="1" applyBorder="1" applyAlignment="1">
      <alignment vertical="center" wrapText="1"/>
    </xf>
    <xf numFmtId="0" fontId="45" fillId="0" borderId="242" xfId="9" applyFont="1" applyFill="1" applyBorder="1" applyAlignment="1">
      <alignment vertical="center" wrapText="1"/>
    </xf>
    <xf numFmtId="0" fontId="45" fillId="0" borderId="289" xfId="9" applyFont="1" applyFill="1" applyBorder="1" applyAlignment="1">
      <alignment vertical="center" wrapText="1"/>
    </xf>
    <xf numFmtId="0" fontId="51" fillId="6" borderId="170" xfId="9" applyFont="1" applyFill="1" applyBorder="1" applyAlignment="1">
      <alignment horizontal="center" vertical="center" wrapText="1"/>
    </xf>
    <xf numFmtId="0" fontId="51" fillId="6" borderId="171" xfId="9" applyFont="1" applyFill="1" applyBorder="1" applyAlignment="1">
      <alignment horizontal="center" vertical="center" wrapText="1"/>
    </xf>
    <xf numFmtId="0" fontId="51" fillId="6" borderId="172" xfId="9" applyFont="1" applyFill="1" applyBorder="1" applyAlignment="1">
      <alignment horizontal="center" vertical="center" wrapText="1"/>
    </xf>
    <xf numFmtId="0" fontId="64" fillId="5" borderId="250" xfId="9" applyFont="1" applyFill="1" applyBorder="1" applyAlignment="1">
      <alignment horizontal="center" vertical="center" wrapText="1"/>
    </xf>
    <xf numFmtId="0" fontId="64" fillId="5" borderId="288" xfId="9" applyFont="1" applyFill="1" applyBorder="1" applyAlignment="1">
      <alignment horizontal="center" vertical="center" wrapText="1"/>
    </xf>
    <xf numFmtId="0" fontId="64" fillId="0" borderId="234" xfId="9" applyFont="1" applyFill="1" applyBorder="1" applyAlignment="1">
      <alignment vertical="center"/>
    </xf>
    <xf numFmtId="0" fontId="64" fillId="5" borderId="258" xfId="9" applyFont="1" applyFill="1" applyBorder="1" applyAlignment="1">
      <alignment horizontal="center" vertical="center"/>
    </xf>
    <xf numFmtId="0" fontId="45" fillId="0" borderId="237" xfId="9" applyFont="1" applyFill="1" applyBorder="1" applyAlignment="1">
      <alignment vertical="center" wrapText="1"/>
    </xf>
    <xf numFmtId="0" fontId="64" fillId="5" borderId="258" xfId="9" applyFont="1" applyFill="1" applyBorder="1" applyAlignment="1">
      <alignment horizontal="center" vertical="center" wrapText="1"/>
    </xf>
    <xf numFmtId="0" fontId="64" fillId="5" borderId="291" xfId="9" applyFont="1" applyFill="1" applyBorder="1" applyAlignment="1">
      <alignment horizontal="center" vertical="center" wrapText="1"/>
    </xf>
    <xf numFmtId="0" fontId="45" fillId="0" borderId="236" xfId="9" applyNumberFormat="1" applyFont="1" applyFill="1" applyBorder="1" applyAlignment="1">
      <alignment horizontal="center" vertical="center"/>
    </xf>
    <xf numFmtId="0" fontId="45" fillId="0" borderId="357" xfId="9" applyNumberFormat="1" applyFont="1" applyFill="1" applyBorder="1" applyAlignment="1">
      <alignment horizontal="center" vertical="center"/>
    </xf>
    <xf numFmtId="0" fontId="45" fillId="0" borderId="238" xfId="9" applyFont="1" applyFill="1" applyBorder="1" applyAlignment="1">
      <alignment horizontal="center" vertical="center"/>
    </xf>
    <xf numFmtId="0" fontId="45" fillId="0" borderId="237" xfId="9" applyFont="1" applyFill="1" applyBorder="1" applyAlignment="1">
      <alignment horizontal="center" vertical="center"/>
    </xf>
    <xf numFmtId="0" fontId="45" fillId="0" borderId="252" xfId="9" applyFont="1" applyFill="1" applyBorder="1" applyAlignment="1">
      <alignment horizontal="center" vertical="center"/>
    </xf>
    <xf numFmtId="0" fontId="45" fillId="0" borderId="239" xfId="9" applyFont="1" applyFill="1" applyBorder="1" applyAlignment="1">
      <alignment horizontal="center" vertical="center"/>
    </xf>
    <xf numFmtId="0" fontId="45" fillId="0" borderId="358" xfId="9" applyFont="1" applyFill="1" applyBorder="1" applyAlignment="1">
      <alignment horizontal="center" vertical="center"/>
    </xf>
    <xf numFmtId="0" fontId="45" fillId="0" borderId="507" xfId="9" applyFont="1" applyFill="1" applyBorder="1" applyAlignment="1">
      <alignment horizontal="center" vertical="center"/>
    </xf>
    <xf numFmtId="0" fontId="45" fillId="0" borderId="508" xfId="9" applyFont="1" applyFill="1" applyBorder="1" applyAlignment="1">
      <alignment horizontal="center" vertical="center"/>
    </xf>
    <xf numFmtId="0" fontId="45" fillId="0" borderId="509" xfId="9" applyFont="1" applyFill="1" applyBorder="1" applyAlignment="1">
      <alignment horizontal="center" vertical="center"/>
    </xf>
    <xf numFmtId="0" fontId="45" fillId="0" borderId="360" xfId="9" applyFont="1" applyFill="1" applyBorder="1" applyAlignment="1">
      <alignment horizontal="center" vertical="center"/>
    </xf>
    <xf numFmtId="178" fontId="64" fillId="6" borderId="605" xfId="1" applyNumberFormat="1" applyFont="1" applyFill="1" applyBorder="1" applyAlignment="1">
      <alignment horizontal="center" vertical="center" shrinkToFit="1"/>
    </xf>
    <xf numFmtId="178" fontId="64" fillId="6" borderId="606" xfId="1" applyNumberFormat="1" applyFont="1" applyFill="1" applyBorder="1" applyAlignment="1">
      <alignment horizontal="center" vertical="center" shrinkToFit="1"/>
    </xf>
    <xf numFmtId="178" fontId="64" fillId="6" borderId="607" xfId="1" applyNumberFormat="1" applyFont="1" applyFill="1" applyBorder="1" applyAlignment="1">
      <alignment horizontal="center" vertical="center" shrinkToFit="1"/>
    </xf>
    <xf numFmtId="0" fontId="56" fillId="0" borderId="238" xfId="9" applyFont="1" applyBorder="1" applyAlignment="1">
      <alignment vertical="center" wrapText="1"/>
    </xf>
    <xf numFmtId="0" fontId="62" fillId="0" borderId="237" xfId="9" applyFont="1" applyBorder="1" applyAlignment="1">
      <alignment vertical="center" wrapText="1"/>
    </xf>
    <xf numFmtId="0" fontId="62" fillId="0" borderId="0" xfId="9" applyFont="1" applyBorder="1" applyAlignment="1">
      <alignment vertical="center" wrapText="1"/>
    </xf>
    <xf numFmtId="0" fontId="62" fillId="0" borderId="131" xfId="9" applyFont="1" applyBorder="1" applyAlignment="1">
      <alignment vertical="center" wrapText="1"/>
    </xf>
    <xf numFmtId="0" fontId="64" fillId="6" borderId="261" xfId="1" applyNumberFormat="1" applyFont="1" applyFill="1" applyBorder="1" applyAlignment="1">
      <alignment horizontal="center" vertical="center" shrinkToFit="1"/>
    </xf>
    <xf numFmtId="0" fontId="64" fillId="6" borderId="259" xfId="1" applyNumberFormat="1" applyFont="1" applyFill="1" applyBorder="1" applyAlignment="1">
      <alignment horizontal="center" vertical="center" shrinkToFit="1"/>
    </xf>
    <xf numFmtId="0" fontId="51" fillId="0" borderId="239" xfId="9" applyNumberFormat="1" applyFont="1" applyFill="1" applyBorder="1" applyAlignment="1">
      <alignment horizontal="center" vertical="center"/>
    </xf>
    <xf numFmtId="0" fontId="51" fillId="0" borderId="358" xfId="9" applyNumberFormat="1" applyFont="1" applyFill="1" applyBorder="1" applyAlignment="1">
      <alignment horizontal="center" vertical="center"/>
    </xf>
    <xf numFmtId="0" fontId="51" fillId="0" borderId="360" xfId="9" applyNumberFormat="1" applyFont="1" applyFill="1" applyBorder="1" applyAlignment="1">
      <alignment horizontal="center" vertical="center"/>
    </xf>
    <xf numFmtId="41" fontId="64" fillId="6" borderId="234" xfId="1" applyFont="1" applyFill="1" applyBorder="1" applyAlignment="1">
      <alignment horizontal="center" vertical="center" shrinkToFit="1"/>
    </xf>
    <xf numFmtId="41" fontId="64" fillId="6" borderId="233" xfId="1" applyFont="1" applyFill="1" applyBorder="1" applyAlignment="1">
      <alignment horizontal="center" vertical="center" shrinkToFit="1"/>
    </xf>
    <xf numFmtId="41" fontId="64" fillId="6" borderId="267" xfId="1" applyFont="1" applyFill="1" applyBorder="1" applyAlignment="1">
      <alignment horizontal="center" vertical="center" shrinkToFit="1"/>
    </xf>
    <xf numFmtId="41" fontId="64" fillId="6" borderId="261" xfId="1" applyFont="1" applyFill="1" applyBorder="1" applyAlignment="1">
      <alignment horizontal="center" vertical="center" shrinkToFit="1"/>
    </xf>
    <xf numFmtId="41" fontId="64" fillId="6" borderId="259" xfId="1" applyFont="1" applyFill="1" applyBorder="1" applyAlignment="1">
      <alignment horizontal="center" vertical="center" shrinkToFit="1"/>
    </xf>
    <xf numFmtId="0" fontId="57" fillId="6" borderId="257" xfId="1" applyNumberFormat="1" applyFont="1" applyFill="1" applyBorder="1" applyAlignment="1">
      <alignment horizontal="center" vertical="center" shrinkToFit="1"/>
    </xf>
    <xf numFmtId="0" fontId="64" fillId="6" borderId="265" xfId="1" applyNumberFormat="1" applyFont="1" applyFill="1" applyBorder="1" applyAlignment="1">
      <alignment horizontal="center" vertical="center" shrinkToFit="1"/>
    </xf>
    <xf numFmtId="0" fontId="64" fillId="6" borderId="257" xfId="1" applyNumberFormat="1" applyFont="1" applyFill="1" applyBorder="1" applyAlignment="1">
      <alignment horizontal="center" vertical="center" shrinkToFit="1"/>
    </xf>
    <xf numFmtId="181" fontId="64" fillId="6" borderId="264" xfId="1" quotePrefix="1" applyNumberFormat="1" applyFont="1" applyFill="1" applyBorder="1" applyAlignment="1">
      <alignment horizontal="center" vertical="center" shrinkToFit="1"/>
    </xf>
    <xf numFmtId="181" fontId="64" fillId="6" borderId="265" xfId="1" quotePrefix="1" applyNumberFormat="1" applyFont="1" applyFill="1" applyBorder="1" applyAlignment="1">
      <alignment horizontal="center" vertical="center" shrinkToFit="1"/>
    </xf>
    <xf numFmtId="0" fontId="51" fillId="0" borderId="234" xfId="9" applyNumberFormat="1" applyFont="1" applyFill="1" applyBorder="1" applyAlignment="1">
      <alignment horizontal="center" vertical="center"/>
    </xf>
    <xf numFmtId="0" fontId="51" fillId="0" borderId="233" xfId="9" applyNumberFormat="1" applyFont="1" applyFill="1" applyBorder="1" applyAlignment="1">
      <alignment horizontal="center" vertical="center"/>
    </xf>
    <xf numFmtId="0" fontId="51" fillId="0" borderId="235" xfId="9" applyNumberFormat="1" applyFont="1" applyFill="1" applyBorder="1" applyAlignment="1">
      <alignment horizontal="center" vertical="center"/>
    </xf>
    <xf numFmtId="0" fontId="64" fillId="6" borderId="268" xfId="1" applyNumberFormat="1" applyFont="1" applyFill="1" applyBorder="1" applyAlignment="1">
      <alignment horizontal="center" vertical="center" shrinkToFit="1"/>
    </xf>
    <xf numFmtId="41" fontId="64" fillId="6" borderId="264" xfId="1" applyFont="1" applyFill="1" applyBorder="1" applyAlignment="1">
      <alignment horizontal="center" vertical="center" shrinkToFit="1"/>
    </xf>
    <xf numFmtId="41" fontId="64" fillId="6" borderId="268" xfId="1" applyFont="1" applyFill="1" applyBorder="1" applyAlignment="1">
      <alignment horizontal="center" vertical="center" shrinkToFit="1"/>
    </xf>
    <xf numFmtId="41" fontId="64" fillId="6" borderId="265" xfId="1" applyFont="1" applyFill="1" applyBorder="1" applyAlignment="1">
      <alignment horizontal="center" vertical="center" shrinkToFit="1"/>
    </xf>
    <xf numFmtId="41" fontId="64" fillId="6" borderId="257" xfId="1" applyFont="1" applyFill="1" applyBorder="1" applyAlignment="1">
      <alignment horizontal="center" vertical="center" shrinkToFit="1"/>
    </xf>
    <xf numFmtId="0" fontId="58" fillId="0" borderId="239" xfId="9" applyNumberFormat="1" applyFont="1" applyFill="1" applyBorder="1" applyAlignment="1">
      <alignment horizontal="center" vertical="center" wrapText="1"/>
    </xf>
    <xf numFmtId="0" fontId="58" fillId="0" borderId="358" xfId="9" applyNumberFormat="1" applyFont="1" applyFill="1" applyBorder="1" applyAlignment="1">
      <alignment horizontal="center" vertical="center" wrapText="1"/>
    </xf>
    <xf numFmtId="0" fontId="64" fillId="0" borderId="233" xfId="9" applyNumberFormat="1" applyFont="1" applyFill="1" applyBorder="1" applyAlignment="1">
      <alignment horizontal="center" vertical="center"/>
    </xf>
    <xf numFmtId="0" fontId="64" fillId="0" borderId="234" xfId="9" applyNumberFormat="1" applyFont="1" applyFill="1" applyBorder="1" applyAlignment="1">
      <alignment horizontal="center" vertical="center"/>
    </xf>
    <xf numFmtId="0" fontId="64" fillId="0" borderId="235" xfId="9" applyNumberFormat="1" applyFont="1" applyFill="1" applyBorder="1" applyAlignment="1">
      <alignment horizontal="center" vertical="center"/>
    </xf>
    <xf numFmtId="0" fontId="64" fillId="0" borderId="244" xfId="9" applyNumberFormat="1" applyFont="1" applyFill="1" applyBorder="1" applyAlignment="1">
      <alignment horizontal="center" vertical="center"/>
    </xf>
    <xf numFmtId="0" fontId="51" fillId="0" borderId="238" xfId="9" applyNumberFormat="1" applyFont="1" applyBorder="1" applyAlignment="1">
      <alignment horizontal="center" vertical="center"/>
    </xf>
    <xf numFmtId="0" fontId="51" fillId="0" borderId="237" xfId="9" applyNumberFormat="1" applyFont="1" applyBorder="1" applyAlignment="1">
      <alignment horizontal="center" vertical="center"/>
    </xf>
    <xf numFmtId="0" fontId="51" fillId="0" borderId="254" xfId="9" applyNumberFormat="1" applyFont="1" applyBorder="1" applyAlignment="1">
      <alignment horizontal="center" vertical="center"/>
    </xf>
    <xf numFmtId="0" fontId="51" fillId="0" borderId="218" xfId="9" applyNumberFormat="1" applyFont="1" applyBorder="1" applyAlignment="1">
      <alignment horizontal="center" vertical="center"/>
    </xf>
    <xf numFmtId="0" fontId="51" fillId="0" borderId="236" xfId="9" applyNumberFormat="1" applyFont="1" applyBorder="1" applyAlignment="1">
      <alignment horizontal="center" vertical="center"/>
    </xf>
    <xf numFmtId="0" fontId="51" fillId="0" borderId="252" xfId="9" applyNumberFormat="1" applyFont="1" applyBorder="1" applyAlignment="1">
      <alignment horizontal="center" vertical="center"/>
    </xf>
    <xf numFmtId="0" fontId="51" fillId="0" borderId="241" xfId="9" applyNumberFormat="1" applyFont="1" applyBorder="1" applyAlignment="1">
      <alignment horizontal="center" vertical="center"/>
    </xf>
    <xf numFmtId="0" fontId="51" fillId="0" borderId="253" xfId="9" applyNumberFormat="1" applyFont="1" applyBorder="1" applyAlignment="1">
      <alignment horizontal="center" vertical="center"/>
    </xf>
    <xf numFmtId="0" fontId="51" fillId="0" borderId="236" xfId="9" applyNumberFormat="1" applyFont="1" applyFill="1" applyBorder="1" applyAlignment="1">
      <alignment horizontal="center" vertical="center" wrapText="1"/>
    </xf>
    <xf numFmtId="0" fontId="51" fillId="0" borderId="237" xfId="9" applyNumberFormat="1" applyFont="1" applyFill="1" applyBorder="1" applyAlignment="1">
      <alignment horizontal="center" vertical="center" wrapText="1"/>
    </xf>
    <xf numFmtId="0" fontId="51" fillId="0" borderId="252" xfId="9" applyNumberFormat="1" applyFont="1" applyFill="1" applyBorder="1" applyAlignment="1">
      <alignment horizontal="center" vertical="center" wrapText="1"/>
    </xf>
    <xf numFmtId="0" fontId="51" fillId="0" borderId="241" xfId="9" applyNumberFormat="1" applyFont="1" applyFill="1" applyBorder="1" applyAlignment="1">
      <alignment horizontal="center" vertical="center" wrapText="1"/>
    </xf>
    <xf numFmtId="0" fontId="51" fillId="0" borderId="218" xfId="9" applyNumberFormat="1" applyFont="1" applyFill="1" applyBorder="1" applyAlignment="1">
      <alignment horizontal="center" vertical="center" wrapText="1"/>
    </xf>
    <xf numFmtId="0" fontId="51" fillId="0" borderId="253" xfId="9" applyNumberFormat="1" applyFont="1" applyFill="1" applyBorder="1" applyAlignment="1">
      <alignment horizontal="center" vertical="center" wrapText="1"/>
    </xf>
    <xf numFmtId="0" fontId="64" fillId="0" borderId="236" xfId="9" applyNumberFormat="1" applyFont="1" applyFill="1" applyBorder="1" applyAlignment="1">
      <alignment horizontal="center" vertical="center" wrapText="1" shrinkToFit="1"/>
    </xf>
    <xf numFmtId="0" fontId="64" fillId="0" borderId="252" xfId="9" applyNumberFormat="1" applyFont="1" applyFill="1" applyBorder="1" applyAlignment="1">
      <alignment horizontal="center" vertical="center" wrapText="1" shrinkToFit="1"/>
    </xf>
    <xf numFmtId="0" fontId="64" fillId="0" borderId="241" xfId="9" applyNumberFormat="1" applyFont="1" applyFill="1" applyBorder="1" applyAlignment="1">
      <alignment horizontal="center" vertical="center" wrapText="1" shrinkToFit="1"/>
    </xf>
    <xf numFmtId="0" fontId="64" fillId="0" borderId="253" xfId="9" applyNumberFormat="1" applyFont="1" applyFill="1" applyBorder="1" applyAlignment="1">
      <alignment horizontal="center" vertical="center" wrapText="1" shrinkToFit="1"/>
    </xf>
    <xf numFmtId="41" fontId="45" fillId="0" borderId="243" xfId="1" applyFont="1" applyFill="1" applyBorder="1" applyAlignment="1">
      <alignment horizontal="center" vertical="center" shrinkToFit="1"/>
    </xf>
    <xf numFmtId="41" fontId="45" fillId="0" borderId="234" xfId="1" applyFont="1" applyFill="1" applyBorder="1" applyAlignment="1">
      <alignment horizontal="center" vertical="center" shrinkToFit="1"/>
    </xf>
    <xf numFmtId="41" fontId="45" fillId="0" borderId="233" xfId="1" applyFont="1" applyFill="1" applyBorder="1" applyAlignment="1">
      <alignment horizontal="center" vertical="center" shrinkToFit="1"/>
    </xf>
    <xf numFmtId="41" fontId="45" fillId="0" borderId="235" xfId="1" applyFont="1" applyFill="1" applyBorder="1" applyAlignment="1">
      <alignment horizontal="center" vertical="center" shrinkToFit="1"/>
    </xf>
    <xf numFmtId="41" fontId="45" fillId="0" borderId="256" xfId="1" applyFont="1" applyBorder="1" applyAlignment="1">
      <alignment horizontal="center" vertical="center" shrinkToFit="1"/>
    </xf>
    <xf numFmtId="41" fontId="45" fillId="0" borderId="233" xfId="1" applyFont="1" applyBorder="1" applyAlignment="1">
      <alignment horizontal="center" vertical="center" shrinkToFit="1"/>
    </xf>
    <xf numFmtId="41" fontId="45" fillId="0" borderId="234" xfId="1" applyFont="1" applyBorder="1" applyAlignment="1">
      <alignment horizontal="center" vertical="center" shrinkToFit="1"/>
    </xf>
    <xf numFmtId="41" fontId="45" fillId="0" borderId="235" xfId="1" applyFont="1" applyBorder="1" applyAlignment="1">
      <alignment horizontal="center" vertical="center" shrinkToFit="1"/>
    </xf>
    <xf numFmtId="41" fontId="45" fillId="0" borderId="217" xfId="1" applyFont="1" applyFill="1" applyBorder="1" applyAlignment="1">
      <alignment horizontal="center" vertical="center" shrinkToFit="1"/>
    </xf>
    <xf numFmtId="41" fontId="45" fillId="0" borderId="244" xfId="1" applyFont="1" applyFill="1" applyBorder="1" applyAlignment="1">
      <alignment horizontal="center" vertical="center" shrinkToFit="1"/>
    </xf>
    <xf numFmtId="41" fontId="45" fillId="0" borderId="248" xfId="1" applyFont="1" applyFill="1" applyBorder="1" applyAlignment="1">
      <alignment horizontal="center" vertical="center" shrinkToFit="1"/>
    </xf>
    <xf numFmtId="41" fontId="45" fillId="0" borderId="249" xfId="1" applyFont="1" applyFill="1" applyBorder="1" applyAlignment="1">
      <alignment horizontal="center" vertical="center" shrinkToFit="1"/>
    </xf>
    <xf numFmtId="41" fontId="45" fillId="0" borderId="464" xfId="1" applyFont="1" applyBorder="1" applyAlignment="1">
      <alignment horizontal="center" vertical="center" shrinkToFit="1"/>
    </xf>
    <xf numFmtId="41" fontId="45" fillId="0" borderId="248" xfId="1" applyFont="1" applyBorder="1" applyAlignment="1">
      <alignment horizontal="center" vertical="center" shrinkToFit="1"/>
    </xf>
    <xf numFmtId="41" fontId="45" fillId="0" borderId="247" xfId="1" applyFont="1" applyBorder="1" applyAlignment="1">
      <alignment horizontal="center" vertical="center" shrinkToFit="1"/>
    </xf>
    <xf numFmtId="41" fontId="45" fillId="0" borderId="246" xfId="1" applyFont="1" applyBorder="1" applyAlignment="1">
      <alignment horizontal="center" vertical="center" shrinkToFit="1"/>
    </xf>
    <xf numFmtId="0" fontId="64" fillId="0" borderId="256" xfId="9" applyNumberFormat="1" applyFont="1" applyBorder="1" applyAlignment="1">
      <alignment horizontal="center" vertical="center"/>
    </xf>
    <xf numFmtId="0" fontId="64" fillId="0" borderId="235" xfId="9" applyNumberFormat="1" applyFont="1" applyBorder="1" applyAlignment="1">
      <alignment horizontal="center" vertical="center"/>
    </xf>
    <xf numFmtId="41" fontId="45" fillId="5" borderId="217" xfId="1" applyFont="1" applyFill="1" applyBorder="1" applyAlignment="1">
      <alignment horizontal="center" vertical="center" shrinkToFit="1"/>
    </xf>
    <xf numFmtId="41" fontId="45" fillId="5" borderId="234" xfId="1" applyFont="1" applyFill="1" applyBorder="1" applyAlignment="1">
      <alignment horizontal="center" vertical="center" shrinkToFit="1"/>
    </xf>
    <xf numFmtId="41" fontId="45" fillId="12" borderId="352" xfId="1" applyFont="1" applyFill="1" applyBorder="1" applyAlignment="1">
      <alignment horizontal="center" vertical="center" shrinkToFit="1"/>
    </xf>
    <xf numFmtId="41" fontId="45" fillId="12" borderId="217" xfId="1" applyFont="1" applyFill="1" applyBorder="1" applyAlignment="1">
      <alignment horizontal="center" vertical="center" shrinkToFit="1"/>
    </xf>
    <xf numFmtId="41" fontId="45" fillId="12" borderId="262" xfId="1" applyFont="1" applyFill="1" applyBorder="1" applyAlignment="1">
      <alignment horizontal="center" vertical="center" shrinkToFit="1"/>
    </xf>
    <xf numFmtId="41" fontId="45" fillId="6" borderId="285" xfId="1" applyFont="1" applyFill="1" applyBorder="1" applyAlignment="1">
      <alignment horizontal="center" vertical="center" shrinkToFit="1"/>
    </xf>
    <xf numFmtId="41" fontId="45" fillId="6" borderId="233" xfId="1" applyFont="1" applyFill="1" applyBorder="1" applyAlignment="1">
      <alignment horizontal="center" vertical="center" shrinkToFit="1"/>
    </xf>
    <xf numFmtId="41" fontId="45" fillId="6" borderId="260" xfId="1" applyFont="1" applyFill="1" applyBorder="1" applyAlignment="1">
      <alignment horizontal="center" vertical="center" shrinkToFit="1"/>
    </xf>
    <xf numFmtId="41" fontId="45" fillId="6" borderId="261" xfId="1" applyFont="1" applyFill="1" applyBorder="1" applyAlignment="1">
      <alignment horizontal="center" vertical="center" shrinkToFit="1"/>
    </xf>
    <xf numFmtId="41" fontId="45" fillId="6" borderId="235" xfId="1" applyFont="1" applyFill="1" applyBorder="1" applyAlignment="1">
      <alignment horizontal="center" vertical="center" shrinkToFit="1"/>
    </xf>
    <xf numFmtId="41" fontId="45" fillId="6" borderId="259" xfId="1" applyFont="1" applyFill="1" applyBorder="1" applyAlignment="1">
      <alignment horizontal="center" vertical="center" shrinkToFit="1"/>
    </xf>
    <xf numFmtId="41" fontId="45" fillId="6" borderId="234" xfId="1" applyFont="1" applyFill="1" applyBorder="1" applyAlignment="1">
      <alignment horizontal="center" vertical="center" shrinkToFit="1"/>
    </xf>
    <xf numFmtId="41" fontId="45" fillId="6" borderId="267" xfId="1" applyFont="1" applyFill="1" applyBorder="1" applyAlignment="1">
      <alignment horizontal="center" vertical="center" shrinkToFit="1"/>
    </xf>
    <xf numFmtId="41" fontId="45" fillId="6" borderId="355" xfId="1" applyFont="1" applyFill="1" applyBorder="1" applyAlignment="1">
      <alignment horizontal="center" vertical="center" shrinkToFit="1"/>
    </xf>
    <xf numFmtId="41" fontId="45" fillId="6" borderId="418" xfId="1" applyFont="1" applyFill="1" applyBorder="1" applyAlignment="1">
      <alignment horizontal="center" vertical="center" shrinkToFit="1"/>
    </xf>
    <xf numFmtId="0" fontId="51" fillId="0" borderId="256" xfId="9" applyNumberFormat="1" applyFont="1" applyBorder="1" applyAlignment="1">
      <alignment horizontal="center" vertical="center"/>
    </xf>
    <xf numFmtId="0" fontId="64" fillId="0" borderId="233" xfId="9" applyNumberFormat="1" applyFont="1" applyBorder="1" applyAlignment="1">
      <alignment horizontal="center" vertical="center"/>
    </xf>
    <xf numFmtId="41" fontId="45" fillId="6" borderId="358" xfId="1" applyFont="1" applyFill="1" applyBorder="1" applyAlignment="1">
      <alignment horizontal="center" vertical="center" shrinkToFit="1"/>
    </xf>
    <xf numFmtId="0" fontId="51" fillId="0" borderId="235" xfId="9" applyNumberFormat="1" applyFont="1" applyBorder="1" applyAlignment="1">
      <alignment horizontal="center" vertical="center"/>
    </xf>
    <xf numFmtId="41" fontId="45" fillId="12" borderId="351" xfId="1" applyFont="1" applyFill="1" applyBorder="1" applyAlignment="1">
      <alignment horizontal="center" vertical="center" shrinkToFit="1"/>
    </xf>
    <xf numFmtId="41" fontId="45" fillId="12" borderId="257" xfId="1" applyFont="1" applyFill="1" applyBorder="1" applyAlignment="1">
      <alignment horizontal="center" vertical="center" shrinkToFit="1"/>
    </xf>
    <xf numFmtId="41" fontId="45" fillId="12" borderId="266" xfId="1" applyFont="1" applyFill="1" applyBorder="1" applyAlignment="1">
      <alignment horizontal="center" vertical="center" shrinkToFit="1"/>
    </xf>
    <xf numFmtId="41" fontId="45" fillId="6" borderId="356" xfId="1" applyFont="1" applyFill="1" applyBorder="1" applyAlignment="1">
      <alignment horizontal="center" vertical="center" shrinkToFit="1"/>
    </xf>
    <xf numFmtId="41" fontId="45" fillId="6" borderId="218" xfId="1" applyFont="1" applyFill="1" applyBorder="1" applyAlignment="1">
      <alignment horizontal="center" vertical="center" shrinkToFit="1"/>
    </xf>
    <xf numFmtId="41" fontId="45" fillId="6" borderId="264" xfId="1" applyFont="1" applyFill="1" applyBorder="1" applyAlignment="1">
      <alignment horizontal="center" vertical="center" shrinkToFit="1"/>
    </xf>
    <xf numFmtId="41" fontId="45" fillId="6" borderId="268" xfId="1" applyFont="1" applyFill="1" applyBorder="1" applyAlignment="1">
      <alignment horizontal="center" vertical="center" shrinkToFit="1"/>
    </xf>
    <xf numFmtId="41" fontId="45" fillId="6" borderId="265" xfId="1" applyFont="1" applyFill="1" applyBorder="1" applyAlignment="1">
      <alignment horizontal="center" vertical="center" shrinkToFit="1"/>
    </xf>
    <xf numFmtId="41" fontId="45" fillId="5" borderId="360" xfId="1" applyFont="1" applyFill="1" applyBorder="1" applyAlignment="1">
      <alignment horizontal="center" vertical="center" shrinkToFit="1"/>
    </xf>
    <xf numFmtId="0" fontId="45" fillId="12" borderId="217" xfId="9" applyNumberFormat="1" applyFont="1" applyFill="1" applyAlignment="1">
      <alignment horizontal="center" vertical="center"/>
    </xf>
    <xf numFmtId="0" fontId="45" fillId="12" borderId="234" xfId="9" applyNumberFormat="1" applyFont="1" applyFill="1" applyBorder="1" applyAlignment="1">
      <alignment horizontal="center" vertical="center"/>
    </xf>
    <xf numFmtId="0" fontId="64" fillId="0" borderId="217" xfId="9" applyNumberFormat="1" applyFont="1" applyFill="1" applyAlignment="1">
      <alignment horizontal="center" vertical="center"/>
    </xf>
    <xf numFmtId="41" fontId="64" fillId="5" borderId="359" xfId="9" applyNumberFormat="1" applyFont="1" applyFill="1" applyBorder="1" applyAlignment="1">
      <alignment horizontal="center" vertical="center"/>
    </xf>
    <xf numFmtId="0" fontId="64" fillId="5" borderId="177" xfId="9" applyNumberFormat="1" applyFont="1" applyFill="1" applyBorder="1" applyAlignment="1">
      <alignment horizontal="center" vertical="center"/>
    </xf>
    <xf numFmtId="41" fontId="45" fillId="5" borderId="267" xfId="1" applyFont="1" applyFill="1" applyBorder="1" applyAlignment="1">
      <alignment horizontal="center" vertical="center" shrinkToFit="1"/>
    </xf>
    <xf numFmtId="41" fontId="45" fillId="5" borderId="261" xfId="1" applyFont="1" applyFill="1" applyBorder="1" applyAlignment="1">
      <alignment horizontal="center" vertical="center" shrinkToFit="1"/>
    </xf>
    <xf numFmtId="41" fontId="45" fillId="5" borderId="259" xfId="1" applyFont="1" applyFill="1" applyBorder="1" applyAlignment="1">
      <alignment horizontal="center" vertical="center" shrinkToFit="1"/>
    </xf>
    <xf numFmtId="0" fontId="51" fillId="0" borderId="217" xfId="5" applyNumberFormat="1" applyFont="1" applyFill="1" applyBorder="1" applyAlignment="1">
      <alignment horizontal="center" vertical="center" wrapText="1" shrinkToFit="1"/>
    </xf>
    <xf numFmtId="0" fontId="51" fillId="0" borderId="240" xfId="5" applyNumberFormat="1" applyFont="1" applyFill="1" applyBorder="1" applyAlignment="1">
      <alignment horizontal="center" vertical="center" wrapText="1" shrinkToFit="1"/>
    </xf>
    <xf numFmtId="0" fontId="57" fillId="6" borderId="258" xfId="1" applyNumberFormat="1" applyFont="1" applyFill="1" applyBorder="1" applyAlignment="1">
      <alignment horizontal="center" vertical="center" shrinkToFit="1"/>
    </xf>
    <xf numFmtId="41" fontId="64" fillId="6" borderId="258" xfId="1" applyFont="1" applyFill="1" applyBorder="1" applyAlignment="1">
      <alignment horizontal="center" vertical="center" shrinkToFit="1"/>
    </xf>
    <xf numFmtId="0" fontId="51" fillId="0" borderId="238" xfId="9" applyNumberFormat="1" applyFont="1" applyBorder="1" applyAlignment="1">
      <alignment horizontal="center" vertical="center" wrapText="1"/>
    </xf>
    <xf numFmtId="0" fontId="45" fillId="0" borderId="252" xfId="9" applyNumberFormat="1" applyFont="1" applyBorder="1" applyAlignment="1">
      <alignment horizontal="center" vertical="center"/>
    </xf>
    <xf numFmtId="0" fontId="45" fillId="0" borderId="254" xfId="9" applyNumberFormat="1" applyFont="1" applyBorder="1" applyAlignment="1">
      <alignment horizontal="center" vertical="center"/>
    </xf>
    <xf numFmtId="0" fontId="45" fillId="0" borderId="253" xfId="9" applyNumberFormat="1" applyFont="1" applyBorder="1" applyAlignment="1">
      <alignment horizontal="center" vertical="center"/>
    </xf>
    <xf numFmtId="0" fontId="45" fillId="0" borderId="237" xfId="9" applyNumberFormat="1" applyFont="1" applyBorder="1" applyAlignment="1">
      <alignment horizontal="center" vertical="center"/>
    </xf>
    <xf numFmtId="0" fontId="45" fillId="0" borderId="241" xfId="9" applyNumberFormat="1" applyFont="1" applyBorder="1" applyAlignment="1">
      <alignment horizontal="center" vertical="center"/>
    </xf>
    <xf numFmtId="0" fontId="45" fillId="0" borderId="218" xfId="9" applyNumberFormat="1" applyFont="1" applyBorder="1" applyAlignment="1">
      <alignment horizontal="center" vertical="center"/>
    </xf>
    <xf numFmtId="0" fontId="45" fillId="0" borderId="239" xfId="9" applyNumberFormat="1" applyFont="1" applyFill="1" applyBorder="1" applyAlignment="1">
      <alignment horizontal="center" vertical="center"/>
    </xf>
    <xf numFmtId="0" fontId="64" fillId="6" borderId="258" xfId="1" applyNumberFormat="1" applyFont="1" applyFill="1" applyBorder="1" applyAlignment="1">
      <alignment horizontal="center" vertical="center" shrinkToFit="1"/>
    </xf>
    <xf numFmtId="0" fontId="51" fillId="0" borderId="234" xfId="9" applyNumberFormat="1" applyFont="1" applyFill="1" applyBorder="1" applyAlignment="1">
      <alignment horizontal="center" vertical="center" wrapText="1"/>
    </xf>
    <xf numFmtId="0" fontId="51" fillId="0" borderId="233" xfId="9" applyNumberFormat="1" applyFont="1" applyFill="1" applyBorder="1" applyAlignment="1">
      <alignment horizontal="center" vertical="center" wrapText="1"/>
    </xf>
    <xf numFmtId="0" fontId="56" fillId="0" borderId="254" xfId="9" applyFont="1" applyBorder="1" applyAlignment="1">
      <alignment vertical="center"/>
    </xf>
    <xf numFmtId="0" fontId="62" fillId="0" borderId="218" xfId="9" applyFont="1" applyBorder="1" applyAlignment="1">
      <alignment vertical="center"/>
    </xf>
    <xf numFmtId="0" fontId="62" fillId="0" borderId="0" xfId="9" applyFont="1" applyBorder="1" applyAlignment="1">
      <alignment vertical="center"/>
    </xf>
    <xf numFmtId="0" fontId="62" fillId="0" borderId="131" xfId="9" applyFont="1" applyBorder="1" applyAlignment="1">
      <alignment vertical="center"/>
    </xf>
    <xf numFmtId="0" fontId="45" fillId="0" borderId="217" xfId="5" applyNumberFormat="1" applyFont="1" applyFill="1" applyBorder="1" applyAlignment="1">
      <alignment horizontal="center" vertical="center" shrinkToFit="1"/>
    </xf>
    <xf numFmtId="181" fontId="64" fillId="6" borderId="267" xfId="1" quotePrefix="1" applyNumberFormat="1" applyFont="1" applyFill="1" applyBorder="1" applyAlignment="1">
      <alignment horizontal="center" vertical="center" shrinkToFit="1"/>
    </xf>
    <xf numFmtId="181" fontId="64" fillId="6" borderId="259" xfId="1" quotePrefix="1" applyNumberFormat="1" applyFont="1" applyFill="1" applyBorder="1" applyAlignment="1">
      <alignment horizontal="center" vertical="center" shrinkToFit="1"/>
    </xf>
    <xf numFmtId="178" fontId="64" fillId="6" borderId="611" xfId="1" applyNumberFormat="1" applyFont="1" applyFill="1" applyBorder="1" applyAlignment="1">
      <alignment horizontal="center" vertical="center" shrinkToFit="1"/>
    </xf>
    <xf numFmtId="178" fontId="64" fillId="6" borderId="612" xfId="1" applyNumberFormat="1" applyFont="1" applyFill="1" applyBorder="1" applyAlignment="1">
      <alignment horizontal="center" vertical="center" shrinkToFit="1"/>
    </xf>
    <xf numFmtId="178" fontId="64" fillId="6" borderId="613" xfId="1" applyNumberFormat="1" applyFont="1" applyFill="1" applyBorder="1" applyAlignment="1">
      <alignment horizontal="center" vertical="center" shrinkToFit="1"/>
    </xf>
    <xf numFmtId="0" fontId="51" fillId="6" borderId="267" xfId="0" applyFont="1" applyFill="1" applyBorder="1" applyAlignment="1">
      <alignment horizontal="center" vertical="center" shrinkToFit="1"/>
    </xf>
    <xf numFmtId="0" fontId="51" fillId="6" borderId="261" xfId="0" applyFont="1" applyFill="1" applyBorder="1" applyAlignment="1">
      <alignment horizontal="center" vertical="center" shrinkToFit="1"/>
    </xf>
    <xf numFmtId="0" fontId="51" fillId="6" borderId="259" xfId="0" applyFont="1" applyFill="1" applyBorder="1" applyAlignment="1">
      <alignment horizontal="center" vertical="center" shrinkToFit="1"/>
    </xf>
    <xf numFmtId="0" fontId="51" fillId="0" borderId="234" xfId="5" applyNumberFormat="1" applyFont="1" applyFill="1" applyBorder="1" applyAlignment="1">
      <alignment horizontal="center" vertical="center" wrapText="1" shrinkToFit="1"/>
    </xf>
    <xf numFmtId="0" fontId="51" fillId="0" borderId="233" xfId="5" applyNumberFormat="1" applyFont="1" applyFill="1" applyBorder="1" applyAlignment="1">
      <alignment horizontal="center" vertical="center" wrapText="1" shrinkToFit="1"/>
    </xf>
    <xf numFmtId="0" fontId="51" fillId="0" borderId="235" xfId="5" applyNumberFormat="1" applyFont="1" applyFill="1" applyBorder="1" applyAlignment="1">
      <alignment horizontal="center" vertical="center" wrapText="1" shrinkToFit="1"/>
    </xf>
    <xf numFmtId="0" fontId="51" fillId="0" borderId="130" xfId="9" applyNumberFormat="1" applyFont="1" applyBorder="1" applyAlignment="1">
      <alignment vertical="center"/>
    </xf>
    <xf numFmtId="0" fontId="45" fillId="0" borderId="0" xfId="9" applyNumberFormat="1" applyFont="1" applyBorder="1" applyAlignment="1">
      <alignment vertical="center"/>
    </xf>
    <xf numFmtId="0" fontId="45" fillId="0" borderId="131" xfId="9" applyNumberFormat="1" applyFont="1" applyBorder="1" applyAlignment="1">
      <alignment vertical="center"/>
    </xf>
    <xf numFmtId="0" fontId="45" fillId="0" borderId="237" xfId="9" applyNumberFormat="1" applyFont="1" applyFill="1" applyBorder="1" applyAlignment="1">
      <alignment horizontal="center" vertical="center"/>
    </xf>
    <xf numFmtId="0" fontId="45" fillId="0" borderId="252" xfId="9" applyNumberFormat="1" applyFont="1" applyFill="1" applyBorder="1" applyAlignment="1">
      <alignment horizontal="center" vertical="center"/>
    </xf>
    <xf numFmtId="0" fontId="45" fillId="0" borderId="241" xfId="9" applyNumberFormat="1" applyFont="1" applyFill="1" applyBorder="1" applyAlignment="1">
      <alignment horizontal="center" vertical="center"/>
    </xf>
    <xf numFmtId="0" fontId="45" fillId="0" borderId="218" xfId="9" applyNumberFormat="1" applyFont="1" applyFill="1" applyBorder="1" applyAlignment="1">
      <alignment horizontal="center" vertical="center"/>
    </xf>
    <xf numFmtId="0" fontId="45" fillId="0" borderId="253" xfId="9" applyNumberFormat="1" applyFont="1" applyFill="1" applyBorder="1" applyAlignment="1">
      <alignment horizontal="center" vertical="center"/>
    </xf>
  </cellXfs>
  <cellStyles count="15">
    <cellStyle name="40% - 강조색1 2" xfId="3"/>
    <cellStyle name="40% - 강조색6 2" xfId="4"/>
    <cellStyle name="금액" xfId="5"/>
    <cellStyle name="쉼표 [0]" xfId="1" builtinId="6"/>
    <cellStyle name="쉼표 [0] 2" xfId="7"/>
    <cellStyle name="쉼표 [0] 3" xfId="8"/>
    <cellStyle name="쉼표 [0] 4" xfId="6"/>
    <cellStyle name="테두리(실선)" xfId="9"/>
    <cellStyle name="표준" xfId="0" builtinId="0"/>
    <cellStyle name="표준 2" xfId="10"/>
    <cellStyle name="표준 3" xfId="11"/>
    <cellStyle name="표준 4" xfId="12"/>
    <cellStyle name="표준 5" xfId="2"/>
    <cellStyle name="하이퍼링크" xfId="14" builtinId="8"/>
    <cellStyle name="하이퍼링크 2" xfId="13"/>
  </cellStyles>
  <dxfs count="0"/>
  <tableStyles count="0" defaultTableStyle="TableStyleMedium9" defaultPivotStyle="PivotStyleLight16"/>
  <colors>
    <mruColors>
      <color rgb="FF0000FF"/>
      <color rgb="FFCCFFFF"/>
      <color rgb="FF66CCFF"/>
      <color rgb="FF99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276225</xdr:colOff>
      <xdr:row>59</xdr:row>
      <xdr:rowOff>76201</xdr:rowOff>
    </xdr:from>
    <xdr:to>
      <xdr:col>34</xdr:col>
      <xdr:colOff>609600</xdr:colOff>
      <xdr:row>73</xdr:row>
      <xdr:rowOff>152401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E101843-3023-40CD-9B64-944CA1C72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11075" y="14344651"/>
          <a:ext cx="5962650" cy="2514600"/>
        </a:xfrm>
        <a:prstGeom prst="rect">
          <a:avLst/>
        </a:prstGeom>
      </xdr:spPr>
    </xdr:pic>
    <xdr:clientData/>
  </xdr:twoCellAnchor>
  <xdr:twoCellAnchor editAs="oneCell">
    <xdr:from>
      <xdr:col>27</xdr:col>
      <xdr:colOff>19050</xdr:colOff>
      <xdr:row>25</xdr:row>
      <xdr:rowOff>95251</xdr:rowOff>
    </xdr:from>
    <xdr:to>
      <xdr:col>34</xdr:col>
      <xdr:colOff>657225</xdr:colOff>
      <xdr:row>36</xdr:row>
      <xdr:rowOff>171451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C2FDD2D-1D3C-8F50-DA3E-C98FA4545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6648451"/>
          <a:ext cx="5962650" cy="2514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0</xdr:rowOff>
        </xdr:from>
        <xdr:to>
          <xdr:col>8</xdr:col>
          <xdr:colOff>323850</xdr:colOff>
          <xdr:row>7</xdr:row>
          <xdr:rowOff>9525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1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5</xdr:row>
          <xdr:rowOff>238125</xdr:rowOff>
        </xdr:from>
        <xdr:to>
          <xdr:col>5</xdr:col>
          <xdr:colOff>200025</xdr:colOff>
          <xdr:row>7</xdr:row>
          <xdr:rowOff>0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1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76200</xdr:rowOff>
        </xdr:from>
        <xdr:to>
          <xdr:col>7</xdr:col>
          <xdr:colOff>28575</xdr:colOff>
          <xdr:row>10</xdr:row>
          <xdr:rowOff>123825</xdr:rowOff>
        </xdr:to>
        <xdr:sp macro="" textlink="">
          <xdr:nvSpPr>
            <xdr:cNvPr id="5173" name="Check Box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1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9</xdr:row>
          <xdr:rowOff>76200</xdr:rowOff>
        </xdr:from>
        <xdr:to>
          <xdr:col>11</xdr:col>
          <xdr:colOff>114300</xdr:colOff>
          <xdr:row>10</xdr:row>
          <xdr:rowOff>142875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1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30</xdr:col>
      <xdr:colOff>152401</xdr:colOff>
      <xdr:row>60</xdr:row>
      <xdr:rowOff>142875</xdr:rowOff>
    </xdr:from>
    <xdr:to>
      <xdr:col>31</xdr:col>
      <xdr:colOff>542925</xdr:colOff>
      <xdr:row>61</xdr:row>
      <xdr:rowOff>123825</xdr:rowOff>
    </xdr:to>
    <xdr:sp macro="" textlink="">
      <xdr:nvSpPr>
        <xdr:cNvPr id="35" name="직사각형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4382751" y="14582775"/>
          <a:ext cx="1181099" cy="1905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27</xdr:col>
      <xdr:colOff>457200</xdr:colOff>
      <xdr:row>60</xdr:row>
      <xdr:rowOff>152400</xdr:rowOff>
    </xdr:from>
    <xdr:to>
      <xdr:col>34</xdr:col>
      <xdr:colOff>381000</xdr:colOff>
      <xdr:row>62</xdr:row>
      <xdr:rowOff>57150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12372975" y="14592300"/>
          <a:ext cx="524827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rgbClr val="0000FF"/>
              </a:solidFill>
            </a:rPr>
            <a:t>[</a:t>
          </a:r>
          <a:r>
            <a:rPr lang="ko-KR" altLang="en-US" sz="1400" b="1">
              <a:solidFill>
                <a:srgbClr val="0000FF"/>
              </a:solidFill>
            </a:rPr>
            <a:t>신용카드</a:t>
          </a:r>
          <a:r>
            <a:rPr lang="en-US" altLang="ko-KR" sz="1400" b="1">
              <a:solidFill>
                <a:srgbClr val="0000FF"/>
              </a:solidFill>
            </a:rPr>
            <a:t>]    [</a:t>
          </a:r>
          <a:r>
            <a:rPr lang="ko-KR" altLang="en-US" sz="1400" b="1">
              <a:solidFill>
                <a:srgbClr val="0000FF"/>
              </a:solidFill>
            </a:rPr>
            <a:t>직불카드 등</a:t>
          </a:r>
          <a:r>
            <a:rPr lang="en-US" altLang="ko-KR" sz="1400" b="1">
              <a:solidFill>
                <a:srgbClr val="0000FF"/>
              </a:solidFill>
            </a:rPr>
            <a:t>(</a:t>
          </a:r>
          <a:r>
            <a:rPr lang="ko-KR" altLang="en-US" sz="1400" b="1">
              <a:solidFill>
                <a:srgbClr val="0000FF"/>
              </a:solidFill>
            </a:rPr>
            <a:t>제로페이사용분 포함</a:t>
          </a:r>
          <a:r>
            <a:rPr lang="en-US" altLang="ko-KR" sz="1400" b="1">
              <a:solidFill>
                <a:srgbClr val="0000FF"/>
              </a:solidFill>
            </a:rPr>
            <a:t>)]    [</a:t>
          </a:r>
          <a:r>
            <a:rPr lang="ko-KR" altLang="en-US" sz="1400" b="1">
              <a:solidFill>
                <a:srgbClr val="0000FF"/>
              </a:solidFill>
            </a:rPr>
            <a:t>현금영수증</a:t>
          </a:r>
          <a:r>
            <a:rPr lang="en-US" altLang="ko-KR" sz="1400" b="1">
              <a:solidFill>
                <a:srgbClr val="0000FF"/>
              </a:solidFill>
            </a:rPr>
            <a:t>]</a:t>
          </a:r>
          <a:endParaRPr lang="ko-KR" altLang="en-US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33</xdr:col>
      <xdr:colOff>133350</xdr:colOff>
      <xdr:row>65</xdr:row>
      <xdr:rowOff>95250</xdr:rowOff>
    </xdr:from>
    <xdr:to>
      <xdr:col>35</xdr:col>
      <xdr:colOff>342900</xdr:colOff>
      <xdr:row>73</xdr:row>
      <xdr:rowOff>0</xdr:rowOff>
    </xdr:to>
    <xdr:cxnSp macro="">
      <xdr:nvCxnSpPr>
        <xdr:cNvPr id="36" name="구부러진 연결선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CxnSpPr/>
      </xdr:nvCxnSpPr>
      <xdr:spPr>
        <a:xfrm flipV="1">
          <a:off x="17106900" y="15430500"/>
          <a:ext cx="1790700" cy="1276350"/>
        </a:xfrm>
        <a:prstGeom prst="curvedConnector3">
          <a:avLst>
            <a:gd name="adj1" fmla="val 101064"/>
          </a:avLst>
        </a:prstGeom>
        <a:ln w="15875">
          <a:solidFill>
            <a:srgbClr val="FF000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57153</xdr:colOff>
      <xdr:row>53</xdr:row>
      <xdr:rowOff>171450</xdr:rowOff>
    </xdr:from>
    <xdr:to>
      <xdr:col>35</xdr:col>
      <xdr:colOff>342900</xdr:colOff>
      <xdr:row>65</xdr:row>
      <xdr:rowOff>57150</xdr:rowOff>
    </xdr:to>
    <xdr:cxnSp macro="">
      <xdr:nvCxnSpPr>
        <xdr:cNvPr id="45" name="구부러진 연결선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/>
      </xdr:nvCxnSpPr>
      <xdr:spPr>
        <a:xfrm rot="16200000" flipV="1">
          <a:off x="17173577" y="14192251"/>
          <a:ext cx="2114550" cy="285747"/>
        </a:xfrm>
        <a:prstGeom prst="curvedConnector3">
          <a:avLst>
            <a:gd name="adj1" fmla="val 100000"/>
          </a:avLst>
        </a:prstGeom>
        <a:ln w="15875">
          <a:solidFill>
            <a:srgbClr val="FF0000"/>
          </a:solidFill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247650</xdr:colOff>
      <xdr:row>26</xdr:row>
      <xdr:rowOff>123825</xdr:rowOff>
    </xdr:from>
    <xdr:to>
      <xdr:col>31</xdr:col>
      <xdr:colOff>571499</xdr:colOff>
      <xdr:row>27</xdr:row>
      <xdr:rowOff>104775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CD40A146-538B-4C73-B66F-C37E3F35E5D2}"/>
            </a:ext>
          </a:extLst>
        </xdr:cNvPr>
        <xdr:cNvSpPr/>
      </xdr:nvSpPr>
      <xdr:spPr>
        <a:xfrm>
          <a:off x="14478000" y="6905625"/>
          <a:ext cx="1114424" cy="2095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27</xdr:col>
      <xdr:colOff>476250</xdr:colOff>
      <xdr:row>26</xdr:row>
      <xdr:rowOff>133350</xdr:rowOff>
    </xdr:from>
    <xdr:to>
      <xdr:col>34</xdr:col>
      <xdr:colOff>323850</xdr:colOff>
      <xdr:row>27</xdr:row>
      <xdr:rowOff>133350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915900" y="6915150"/>
          <a:ext cx="517207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rgbClr val="0000FF"/>
              </a:solidFill>
            </a:rPr>
            <a:t>[</a:t>
          </a:r>
          <a:r>
            <a:rPr lang="ko-KR" altLang="en-US" sz="1400" b="1">
              <a:solidFill>
                <a:srgbClr val="0000FF"/>
              </a:solidFill>
            </a:rPr>
            <a:t>신용카드</a:t>
          </a:r>
          <a:r>
            <a:rPr lang="en-US" altLang="ko-KR" sz="1400" b="1">
              <a:solidFill>
                <a:srgbClr val="0000FF"/>
              </a:solidFill>
            </a:rPr>
            <a:t>]    [</a:t>
          </a:r>
          <a:r>
            <a:rPr lang="ko-KR" altLang="en-US" sz="1400" b="1">
              <a:solidFill>
                <a:srgbClr val="0000FF"/>
              </a:solidFill>
            </a:rPr>
            <a:t>직불카드 등</a:t>
          </a:r>
          <a:r>
            <a:rPr lang="en-US" altLang="ko-KR" sz="1400" b="1">
              <a:solidFill>
                <a:srgbClr val="0000FF"/>
              </a:solidFill>
            </a:rPr>
            <a:t>(</a:t>
          </a:r>
          <a:r>
            <a:rPr lang="ko-KR" altLang="en-US" sz="1400" b="1">
              <a:solidFill>
                <a:srgbClr val="0000FF"/>
              </a:solidFill>
            </a:rPr>
            <a:t>제로페이사용분 포함</a:t>
          </a:r>
          <a:r>
            <a:rPr lang="en-US" altLang="ko-KR" sz="1400" b="1">
              <a:solidFill>
                <a:srgbClr val="0000FF"/>
              </a:solidFill>
            </a:rPr>
            <a:t>)]    [</a:t>
          </a:r>
          <a:r>
            <a:rPr lang="ko-KR" altLang="en-US" sz="1400" b="1">
              <a:solidFill>
                <a:srgbClr val="0000FF"/>
              </a:solidFill>
            </a:rPr>
            <a:t>현금영수증</a:t>
          </a:r>
          <a:r>
            <a:rPr lang="en-US" altLang="ko-KR" sz="1400" b="1">
              <a:solidFill>
                <a:srgbClr val="0000FF"/>
              </a:solidFill>
            </a:rPr>
            <a:t>]</a:t>
          </a:r>
          <a:endParaRPr lang="ko-KR" altLang="en-US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27</xdr:col>
      <xdr:colOff>133350</xdr:colOff>
      <xdr:row>34</xdr:row>
      <xdr:rowOff>38100</xdr:rowOff>
    </xdr:from>
    <xdr:to>
      <xdr:col>28</xdr:col>
      <xdr:colOff>485775</xdr:colOff>
      <xdr:row>36</xdr:row>
      <xdr:rowOff>190500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id="{90D16F93-399D-4547-A339-D0A4CD6BA144}"/>
            </a:ext>
          </a:extLst>
        </xdr:cNvPr>
        <xdr:cNvSpPr/>
      </xdr:nvSpPr>
      <xdr:spPr>
        <a:xfrm>
          <a:off x="12573000" y="8648700"/>
          <a:ext cx="1038225" cy="533400"/>
        </a:xfrm>
        <a:prstGeom prst="rect">
          <a:avLst/>
        </a:prstGeom>
        <a:solidFill>
          <a:srgbClr val="FF0000">
            <a:alpha val="1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29</xdr:col>
      <xdr:colOff>285750</xdr:colOff>
      <xdr:row>24</xdr:row>
      <xdr:rowOff>95250</xdr:rowOff>
    </xdr:from>
    <xdr:to>
      <xdr:col>32</xdr:col>
      <xdr:colOff>742950</xdr:colOff>
      <xdr:row>25</xdr:row>
      <xdr:rowOff>95250</xdr:rowOff>
    </xdr:to>
    <xdr:sp macro="" textlink="">
      <xdr:nvSpPr>
        <xdr:cNvPr id="37" name="직사각형 3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097000" y="6419850"/>
          <a:ext cx="28289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rgbClr val="FF0000"/>
              </a:solidFill>
            </a:rPr>
            <a:t>&lt;</a:t>
          </a:r>
          <a:r>
            <a:rPr lang="ko-KR" altLang="en-US" sz="1400" b="1">
              <a:solidFill>
                <a:srgbClr val="FF0000"/>
              </a:solidFill>
            </a:rPr>
            <a:t>신용카드 등 사용액 입력 예시</a:t>
          </a:r>
          <a:r>
            <a:rPr lang="en-US" altLang="ko-KR" sz="1400" b="1">
              <a:solidFill>
                <a:srgbClr val="FF0000"/>
              </a:solidFill>
            </a:rPr>
            <a:t>&gt;</a:t>
          </a:r>
          <a:endParaRPr lang="ko-KR" altLang="en-US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666750</xdr:colOff>
      <xdr:row>71</xdr:row>
      <xdr:rowOff>9525</xdr:rowOff>
    </xdr:from>
    <xdr:to>
      <xdr:col>33</xdr:col>
      <xdr:colOff>104775</xdr:colOff>
      <xdr:row>73</xdr:row>
      <xdr:rowOff>142875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674A7C7A-C197-4031-ABF2-AB11A96CDD4D}"/>
            </a:ext>
          </a:extLst>
        </xdr:cNvPr>
        <xdr:cNvSpPr/>
      </xdr:nvSpPr>
      <xdr:spPr>
        <a:xfrm>
          <a:off x="16059150" y="16373475"/>
          <a:ext cx="1019175" cy="476250"/>
        </a:xfrm>
        <a:prstGeom prst="rect">
          <a:avLst/>
        </a:prstGeom>
        <a:solidFill>
          <a:srgbClr val="FF0000">
            <a:alpha val="1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5</xdr:row>
          <xdr:rowOff>238125</xdr:rowOff>
        </xdr:from>
        <xdr:to>
          <xdr:col>13</xdr:col>
          <xdr:colOff>38100</xdr:colOff>
          <xdr:row>7</xdr:row>
          <xdr:rowOff>0</xdr:rowOff>
        </xdr:to>
        <xdr:sp macro="" textlink="">
          <xdr:nvSpPr>
            <xdr:cNvPr id="5515" name="Check Box 395" hidden="1">
              <a:extLst>
                <a:ext uri="{63B3BB69-23CF-44E3-9099-C40C66FF867C}">
                  <a14:compatExt spid="_x0000_s5515"/>
                </a:ext>
                <a:ext uri="{FF2B5EF4-FFF2-40B4-BE49-F238E27FC236}">
                  <a16:creationId xmlns:a16="http://schemas.microsoft.com/office/drawing/2014/main" id="{00000000-0008-0000-0100-00008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619125</xdr:colOff>
      <xdr:row>34</xdr:row>
      <xdr:rowOff>38100</xdr:rowOff>
    </xdr:from>
    <xdr:to>
      <xdr:col>33</xdr:col>
      <xdr:colOff>142875</xdr:colOff>
      <xdr:row>36</xdr:row>
      <xdr:rowOff>190500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AA8DAD45-5DAC-4A0D-B4D3-C989917465DE}"/>
            </a:ext>
          </a:extLst>
        </xdr:cNvPr>
        <xdr:cNvSpPr/>
      </xdr:nvSpPr>
      <xdr:spPr>
        <a:xfrm>
          <a:off x="13744575" y="8648700"/>
          <a:ext cx="3371850" cy="533400"/>
        </a:xfrm>
        <a:prstGeom prst="rect">
          <a:avLst/>
        </a:prstGeom>
        <a:solidFill>
          <a:srgbClr val="0000FF">
            <a:alpha val="10000"/>
          </a:srgbClr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152400</xdr:colOff>
      <xdr:row>33</xdr:row>
      <xdr:rowOff>9525</xdr:rowOff>
    </xdr:from>
    <xdr:to>
      <xdr:col>18</xdr:col>
      <xdr:colOff>619764</xdr:colOff>
      <xdr:row>38</xdr:row>
      <xdr:rowOff>190698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CCE8246-0F83-0B35-693A-BB60FCA00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8401050"/>
          <a:ext cx="4582164" cy="14194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647700</xdr:colOff>
      <xdr:row>12</xdr:row>
      <xdr:rowOff>95250</xdr:rowOff>
    </xdr:from>
    <xdr:to>
      <xdr:col>30</xdr:col>
      <xdr:colOff>1588</xdr:colOff>
      <xdr:row>13</xdr:row>
      <xdr:rowOff>133350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1275" y="2419350"/>
          <a:ext cx="722313" cy="266700"/>
        </a:xfrm>
        <a:prstGeom prst="rect">
          <a:avLst/>
        </a:prstGeom>
      </xdr:spPr>
    </xdr:pic>
    <xdr:clientData/>
  </xdr:twoCellAnchor>
  <xdr:twoCellAnchor>
    <xdr:from>
      <xdr:col>28</xdr:col>
      <xdr:colOff>485776</xdr:colOff>
      <xdr:row>12</xdr:row>
      <xdr:rowOff>85725</xdr:rowOff>
    </xdr:from>
    <xdr:to>
      <xdr:col>30</xdr:col>
      <xdr:colOff>47626</xdr:colOff>
      <xdr:row>13</xdr:row>
      <xdr:rowOff>139833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E942710B-CFED-4525-8E2B-FFB12524ADDC}"/>
            </a:ext>
          </a:extLst>
        </xdr:cNvPr>
        <xdr:cNvSpPr/>
      </xdr:nvSpPr>
      <xdr:spPr>
        <a:xfrm>
          <a:off x="13849351" y="2409825"/>
          <a:ext cx="933450" cy="282708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</a:rPr>
            <a:t>2024</a:t>
          </a:r>
          <a:r>
            <a:rPr lang="ko-KR" altLang="en-US" sz="1600" b="1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</a:rPr>
            <a:t>년</a:t>
          </a:r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</a:rPr>
            <a:t>  </a:t>
          </a:r>
          <a:endParaRPr lang="ko-KR" altLang="en-US" sz="1600" b="1">
            <a:solidFill>
              <a:schemeClr val="tx1">
                <a:lumMod val="75000"/>
                <a:lumOff val="25000"/>
              </a:schemeClr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30</xdr:col>
      <xdr:colOff>476250</xdr:colOff>
      <xdr:row>14</xdr:row>
      <xdr:rowOff>200025</xdr:rowOff>
    </xdr:from>
    <xdr:to>
      <xdr:col>33</xdr:col>
      <xdr:colOff>390525</xdr:colOff>
      <xdr:row>15</xdr:row>
      <xdr:rowOff>161925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10D00E69-4069-4BB3-9078-4CB8FC4B9AFE}"/>
            </a:ext>
          </a:extLst>
        </xdr:cNvPr>
        <xdr:cNvSpPr/>
      </xdr:nvSpPr>
      <xdr:spPr>
        <a:xfrm>
          <a:off x="15211425" y="2981325"/>
          <a:ext cx="1971675" cy="1905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조회기간</a:t>
          </a:r>
          <a:r>
            <a:rPr lang="en-US" altLang="ko-KR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: 2025</a:t>
          </a:r>
          <a:r>
            <a:rPr lang="ko-KR" altLang="en-US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년 </a:t>
          </a:r>
          <a:r>
            <a:rPr lang="en-US" altLang="ko-KR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01~12</a:t>
          </a:r>
          <a:r>
            <a:rPr lang="ko-KR" altLang="en-US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월</a:t>
          </a:r>
          <a:r>
            <a:rPr lang="en-US" altLang="ko-KR" sz="1000" b="1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rPr>
            <a:t>) </a:t>
          </a:r>
          <a:endParaRPr lang="ko-KR" altLang="en-US" sz="1000" b="1">
            <a:solidFill>
              <a:schemeClr val="tx1">
                <a:lumMod val="50000"/>
                <a:lumOff val="50000"/>
              </a:schemeClr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21</xdr:col>
      <xdr:colOff>85725</xdr:colOff>
      <xdr:row>10</xdr:row>
      <xdr:rowOff>142875</xdr:rowOff>
    </xdr:from>
    <xdr:to>
      <xdr:col>27</xdr:col>
      <xdr:colOff>266700</xdr:colOff>
      <xdr:row>15</xdr:row>
      <xdr:rowOff>162086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848D3428-D509-BE15-48BB-A394E0352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2019300"/>
          <a:ext cx="4295775" cy="1152686"/>
        </a:xfrm>
        <a:prstGeom prst="rect">
          <a:avLst/>
        </a:prstGeom>
      </xdr:spPr>
    </xdr:pic>
    <xdr:clientData/>
  </xdr:twoCellAnchor>
  <xdr:twoCellAnchor editAs="oneCell">
    <xdr:from>
      <xdr:col>21</xdr:col>
      <xdr:colOff>152399</xdr:colOff>
      <xdr:row>33</xdr:row>
      <xdr:rowOff>104775</xdr:rowOff>
    </xdr:from>
    <xdr:to>
      <xdr:col>30</xdr:col>
      <xdr:colOff>104774</xdr:colOff>
      <xdr:row>38</xdr:row>
      <xdr:rowOff>158930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C8524167-5C7F-23D5-BA66-6859965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374" y="7115175"/>
          <a:ext cx="6124575" cy="1197155"/>
        </a:xfrm>
        <a:prstGeom prst="rect">
          <a:avLst/>
        </a:prstGeom>
      </xdr:spPr>
    </xdr:pic>
    <xdr:clientData/>
  </xdr:twoCellAnchor>
  <xdr:twoCellAnchor>
    <xdr:from>
      <xdr:col>27</xdr:col>
      <xdr:colOff>342900</xdr:colOff>
      <xdr:row>11</xdr:row>
      <xdr:rowOff>66676</xdr:rowOff>
    </xdr:from>
    <xdr:to>
      <xdr:col>44</xdr:col>
      <xdr:colOff>57150</xdr:colOff>
      <xdr:row>37</xdr:row>
      <xdr:rowOff>209550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FCFA437D-7E1A-FB25-DE5C-D0931E7B806B}"/>
            </a:ext>
          </a:extLst>
        </xdr:cNvPr>
        <xdr:cNvGrpSpPr/>
      </xdr:nvGrpSpPr>
      <xdr:grpSpPr>
        <a:xfrm>
          <a:off x="13020675" y="2162176"/>
          <a:ext cx="11372850" cy="5972174"/>
          <a:chOff x="12925425" y="1895476"/>
          <a:chExt cx="11372850" cy="5972174"/>
        </a:xfrm>
      </xdr:grpSpPr>
      <xdr:grpSp>
        <xdr:nvGrpSpPr>
          <xdr:cNvPr id="18" name="그룹 17">
            <a:extLst>
              <a:ext uri="{FF2B5EF4-FFF2-40B4-BE49-F238E27FC236}">
                <a16:creationId xmlns:a16="http://schemas.microsoft.com/office/drawing/2014/main" id="{A60B7988-4613-546F-68B9-504E3087FF9F}"/>
              </a:ext>
            </a:extLst>
          </xdr:cNvPr>
          <xdr:cNvGrpSpPr/>
        </xdr:nvGrpSpPr>
        <xdr:grpSpPr>
          <a:xfrm>
            <a:off x="12925425" y="1895476"/>
            <a:ext cx="11372850" cy="5972174"/>
            <a:chOff x="12925425" y="1895476"/>
            <a:chExt cx="11372850" cy="5972174"/>
          </a:xfrm>
        </xdr:grpSpPr>
        <xdr:cxnSp macro="">
          <xdr:nvCxnSpPr>
            <xdr:cNvPr id="21" name="직선 화살표 연결선 20"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CxnSpPr/>
          </xdr:nvCxnSpPr>
          <xdr:spPr>
            <a:xfrm flipH="1" flipV="1">
              <a:off x="20535902" y="7534276"/>
              <a:ext cx="409573" cy="9524"/>
            </a:xfrm>
            <a:prstGeom prst="straightConnector1">
              <a:avLst/>
            </a:prstGeom>
            <a:ln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GrpSpPr/>
          </xdr:nvGrpSpPr>
          <xdr:grpSpPr>
            <a:xfrm>
              <a:off x="12925425" y="1895476"/>
              <a:ext cx="11372850" cy="5972174"/>
              <a:chOff x="12925425" y="1895475"/>
              <a:chExt cx="11372850" cy="6315075"/>
            </a:xfrm>
          </xdr:grpSpPr>
          <xdr:sp macro="" textlink="">
            <xdr:nvSpPr>
              <xdr:cNvPr id="37" name="직사각형 36">
                <a:extLst>
                  <a:ext uri="{FF2B5EF4-FFF2-40B4-BE49-F238E27FC236}">
                    <a16:creationId xmlns:a16="http://schemas.microsoft.com/office/drawing/2014/main" id="{00000000-0008-0000-0300-000025000000}"/>
                  </a:ext>
                </a:extLst>
              </xdr:cNvPr>
              <xdr:cNvSpPr/>
            </xdr:nvSpPr>
            <xdr:spPr>
              <a:xfrm>
                <a:off x="20583523" y="7391399"/>
                <a:ext cx="3714752" cy="276225"/>
              </a:xfrm>
              <a:prstGeom prst="rect">
                <a:avLst/>
              </a:prstGeom>
              <a:noFill/>
              <a:ln w="15875"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ko-KR" altLang="en-US" sz="1000" b="1">
                    <a:solidFill>
                      <a:srgbClr val="0000FF"/>
                    </a:solidFill>
                  </a:rPr>
                  <a:t>순납입금액에서 </a:t>
                </a:r>
                <a:r>
                  <a:rPr lang="en-US" altLang="ko-KR" sz="1000" b="1">
                    <a:solidFill>
                      <a:srgbClr val="0000FF"/>
                    </a:solidFill>
                  </a:rPr>
                  <a:t>ISA</a:t>
                </a:r>
                <a:r>
                  <a:rPr lang="ko-KR" altLang="en-US" sz="1000" b="1">
                    <a:solidFill>
                      <a:srgbClr val="0000FF"/>
                    </a:solidFill>
                  </a:rPr>
                  <a:t>계좌 만기전환 순납입금액을 제외한 금액</a:t>
                </a:r>
              </a:p>
            </xdr:txBody>
          </xdr:sp>
          <xdr:cxnSp macro="">
            <xdr:nvCxnSpPr>
              <xdr:cNvPr id="38" name="직선 화살표 연결선 37">
                <a:extLst>
                  <a:ext uri="{FF2B5EF4-FFF2-40B4-BE49-F238E27FC236}">
                    <a16:creationId xmlns:a16="http://schemas.microsoft.com/office/drawing/2014/main" id="{00000000-0008-0000-0300-000026000000}"/>
                  </a:ext>
                </a:extLst>
              </xdr:cNvPr>
              <xdr:cNvCxnSpPr/>
            </xdr:nvCxnSpPr>
            <xdr:spPr>
              <a:xfrm flipH="1" flipV="1">
                <a:off x="20564480" y="7658101"/>
                <a:ext cx="3495670" cy="9524"/>
              </a:xfrm>
              <a:prstGeom prst="straightConnector1">
                <a:avLst/>
              </a:prstGeom>
              <a:ln w="12700">
                <a:solidFill>
                  <a:srgbClr val="0000FF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3" name="그룹 2">
                <a:extLst>
                  <a:ext uri="{FF2B5EF4-FFF2-40B4-BE49-F238E27FC236}">
                    <a16:creationId xmlns:a16="http://schemas.microsoft.com/office/drawing/2014/main" id="{00000000-0008-0000-0300-000003000000}"/>
                  </a:ext>
                </a:extLst>
              </xdr:cNvPr>
              <xdr:cNvGrpSpPr/>
            </xdr:nvGrpSpPr>
            <xdr:grpSpPr>
              <a:xfrm>
                <a:off x="12925425" y="1895475"/>
                <a:ext cx="8020050" cy="6315075"/>
                <a:chOff x="12925425" y="1895475"/>
                <a:chExt cx="8020050" cy="6315075"/>
              </a:xfrm>
            </xdr:grpSpPr>
            <xdr:grpSp>
              <xdr:nvGrpSpPr>
                <xdr:cNvPr id="2" name="그룹 1">
                  <a:extLst>
                    <a:ext uri="{FF2B5EF4-FFF2-40B4-BE49-F238E27FC236}">
                      <a16:creationId xmlns:a16="http://schemas.microsoft.com/office/drawing/2014/main" id="{00000000-0008-0000-0300-000002000000}"/>
                    </a:ext>
                  </a:extLst>
                </xdr:cNvPr>
                <xdr:cNvGrpSpPr/>
              </xdr:nvGrpSpPr>
              <xdr:grpSpPr>
                <a:xfrm>
                  <a:off x="12925425" y="1895475"/>
                  <a:ext cx="6629400" cy="4943475"/>
                  <a:chOff x="12925425" y="1895475"/>
                  <a:chExt cx="6629400" cy="4943475"/>
                </a:xfrm>
              </xdr:grpSpPr>
              <xdr:grpSp>
                <xdr:nvGrpSpPr>
                  <xdr:cNvPr id="7" name="그룹 6">
                    <a:extLst>
                      <a:ext uri="{FF2B5EF4-FFF2-40B4-BE49-F238E27FC236}">
                        <a16:creationId xmlns:a16="http://schemas.microsoft.com/office/drawing/2014/main" id="{00000000-0008-0000-0300-000007000000}"/>
                      </a:ext>
                    </a:extLst>
                  </xdr:cNvPr>
                  <xdr:cNvGrpSpPr/>
                </xdr:nvGrpSpPr>
                <xdr:grpSpPr>
                  <a:xfrm>
                    <a:off x="12925425" y="1895475"/>
                    <a:ext cx="6629400" cy="4943475"/>
                    <a:chOff x="12925425" y="1847850"/>
                    <a:chExt cx="7372350" cy="5829300"/>
                  </a:xfrm>
                </xdr:grpSpPr>
                <xdr:pic>
                  <xdr:nvPicPr>
                    <xdr:cNvPr id="4" name="그림 3">
                      <a:extLst>
                        <a:ext uri="{FF2B5EF4-FFF2-40B4-BE49-F238E27FC236}">
                          <a16:creationId xmlns:a16="http://schemas.microsoft.com/office/drawing/2014/main" id="{00000000-0008-0000-0300-000004000000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12925425" y="1847850"/>
                      <a:ext cx="7372350" cy="5829300"/>
                    </a:xfrm>
                    <a:prstGeom prst="rect">
                      <a:avLst/>
                    </a:prstGeom>
                  </xdr:spPr>
                </xdr:pic>
                <xdr:sp macro="" textlink="">
                  <xdr:nvSpPr>
                    <xdr:cNvPr id="5" name="직사각형 4">
                      <a:extLst>
                        <a:ext uri="{FF2B5EF4-FFF2-40B4-BE49-F238E27FC236}">
                          <a16:creationId xmlns:a16="http://schemas.microsoft.com/office/drawing/2014/main" id="{00000000-0008-0000-0300-000005000000}"/>
                        </a:ext>
                      </a:extLst>
                    </xdr:cNvPr>
                    <xdr:cNvSpPr/>
                  </xdr:nvSpPr>
                  <xdr:spPr>
                    <a:xfrm>
                      <a:off x="15878175" y="2705100"/>
                      <a:ext cx="1314450" cy="228600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noFill/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ko-KR" altLang="en-US" sz="1100" b="1">
                        <a:solidFill>
                          <a:sysClr val="windowText" lastClr="000000"/>
                        </a:solidFill>
                      </a:endParaRPr>
                    </a:p>
                  </xdr:txBody>
                </xdr:sp>
                <xdr:sp macro="" textlink="">
                  <xdr:nvSpPr>
                    <xdr:cNvPr id="6" name="직사각형 5">
                      <a:extLst>
                        <a:ext uri="{FF2B5EF4-FFF2-40B4-BE49-F238E27FC236}">
                          <a16:creationId xmlns:a16="http://schemas.microsoft.com/office/drawing/2014/main" id="{00000000-0008-0000-0300-000006000000}"/>
                        </a:ext>
                      </a:extLst>
                    </xdr:cNvPr>
                    <xdr:cNvSpPr/>
                  </xdr:nvSpPr>
                  <xdr:spPr>
                    <a:xfrm>
                      <a:off x="14401800" y="2679296"/>
                      <a:ext cx="4257675" cy="310861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ctr"/>
                    <a:lstStyle/>
                    <a:p>
                      <a:pPr algn="ctr"/>
                      <a:r>
                        <a:rPr lang="en-US" altLang="ko-KR" sz="1400" b="1">
                          <a:solidFill>
                            <a:srgbClr val="0000FF"/>
                          </a:solidFill>
                        </a:rPr>
                        <a:t>[</a:t>
                      </a:r>
                      <a:r>
                        <a:rPr lang="ko-KR" altLang="en-US" sz="1400" b="1">
                          <a:solidFill>
                            <a:srgbClr val="0000FF"/>
                          </a:solidFill>
                        </a:rPr>
                        <a:t>연금저축</a:t>
                      </a:r>
                      <a:r>
                        <a:rPr lang="en-US" altLang="ko-KR" sz="1400" b="1">
                          <a:solidFill>
                            <a:srgbClr val="0000FF"/>
                          </a:solidFill>
                        </a:rPr>
                        <a:t>]    [</a:t>
                      </a:r>
                      <a:r>
                        <a:rPr lang="ko-KR" altLang="en-US" sz="1400" b="1">
                          <a:solidFill>
                            <a:srgbClr val="0000FF"/>
                          </a:solidFill>
                        </a:rPr>
                        <a:t>퇴직연금</a:t>
                      </a:r>
                      <a:r>
                        <a:rPr lang="en-US" altLang="ko-KR" sz="1400" b="1">
                          <a:solidFill>
                            <a:srgbClr val="0000FF"/>
                          </a:solidFill>
                        </a:rPr>
                        <a:t>]  </a:t>
                      </a:r>
                      <a:endParaRPr lang="ko-KR" altLang="en-US" sz="1400" b="1">
                        <a:solidFill>
                          <a:srgbClr val="0000FF"/>
                        </a:solidFill>
                      </a:endParaRPr>
                    </a:p>
                  </xdr:txBody>
                </xdr:sp>
              </xdr:grpSp>
              <xdr:pic>
                <xdr:nvPicPr>
                  <xdr:cNvPr id="13" name="그림 12">
                    <a:extLst>
                      <a:ext uri="{FF2B5EF4-FFF2-40B4-BE49-F238E27FC236}">
                        <a16:creationId xmlns:a16="http://schemas.microsoft.com/office/drawing/2014/main" id="{8D0A9A46-59C0-9D91-43EA-2F76902732B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5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5478125" y="2905125"/>
                    <a:ext cx="1524000" cy="171450"/>
                  </a:xfrm>
                  <a:prstGeom prst="rect">
                    <a:avLst/>
                  </a:prstGeom>
                </xdr:spPr>
              </xdr:pic>
            </xdr:grpSp>
            <xdr:pic>
              <xdr:nvPicPr>
                <xdr:cNvPr id="41" name="그림 40">
                  <a:extLst>
                    <a:ext uri="{FF2B5EF4-FFF2-40B4-BE49-F238E27FC236}">
                      <a16:creationId xmlns:a16="http://schemas.microsoft.com/office/drawing/2014/main" id="{00000000-0008-0000-0300-00002900000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6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220950" y="6867525"/>
                  <a:ext cx="5324475" cy="1343025"/>
                </a:xfrm>
                <a:prstGeom prst="rect">
                  <a:avLst/>
                </a:prstGeom>
              </xdr:spPr>
            </xdr:pic>
            <xdr:sp macro="" textlink="">
              <xdr:nvSpPr>
                <xdr:cNvPr id="9" name="직사각형 8">
                  <a:extLst>
                    <a:ext uri="{FF2B5EF4-FFF2-40B4-BE49-F238E27FC236}">
                      <a16:creationId xmlns:a16="http://schemas.microsoft.com/office/drawing/2014/main" id="{00000000-0008-0000-0300-000009000000}"/>
                    </a:ext>
                  </a:extLst>
                </xdr:cNvPr>
                <xdr:cNvSpPr/>
              </xdr:nvSpPr>
              <xdr:spPr>
                <a:xfrm>
                  <a:off x="18611850" y="5953125"/>
                  <a:ext cx="828676" cy="161925"/>
                </a:xfrm>
                <a:prstGeom prst="rect">
                  <a:avLst/>
                </a:prstGeom>
                <a:noFill/>
                <a:ln w="15875">
                  <a:solidFill>
                    <a:srgbClr val="FF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ko-KR" altLang="en-US" sz="1100"/>
                </a:p>
              </xdr:txBody>
            </xdr:sp>
            <xdr:sp macro="" textlink="">
              <xdr:nvSpPr>
                <xdr:cNvPr id="10" name="직사각형 9">
                  <a:extLst>
                    <a:ext uri="{FF2B5EF4-FFF2-40B4-BE49-F238E27FC236}">
                      <a16:creationId xmlns:a16="http://schemas.microsoft.com/office/drawing/2014/main" id="{00000000-0008-0000-0300-00000A000000}"/>
                    </a:ext>
                  </a:extLst>
                </xdr:cNvPr>
                <xdr:cNvSpPr/>
              </xdr:nvSpPr>
              <xdr:spPr>
                <a:xfrm>
                  <a:off x="18602325" y="6372225"/>
                  <a:ext cx="828676" cy="161925"/>
                </a:xfrm>
                <a:prstGeom prst="rect">
                  <a:avLst/>
                </a:prstGeom>
                <a:noFill/>
                <a:ln w="15875">
                  <a:solidFill>
                    <a:srgbClr val="FF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ko-KR" altLang="en-US" sz="1100"/>
                </a:p>
              </xdr:txBody>
            </xdr:sp>
            <xdr:cxnSp macro="">
              <xdr:nvCxnSpPr>
                <xdr:cNvPr id="12" name="꺾인 연결선 11">
                  <a:extLst>
                    <a:ext uri="{FF2B5EF4-FFF2-40B4-BE49-F238E27FC236}">
                      <a16:creationId xmlns:a16="http://schemas.microsoft.com/office/drawing/2014/main" id="{00000000-0008-0000-0300-00000C000000}"/>
                    </a:ext>
                  </a:extLst>
                </xdr:cNvPr>
                <xdr:cNvCxnSpPr/>
              </xdr:nvCxnSpPr>
              <xdr:spPr>
                <a:xfrm rot="16200000" flipH="1">
                  <a:off x="19573876" y="6476999"/>
                  <a:ext cx="1790698" cy="952500"/>
                </a:xfrm>
                <a:prstGeom prst="bentConnector3">
                  <a:avLst>
                    <a:gd name="adj1" fmla="val -505"/>
                  </a:avLst>
                </a:prstGeom>
                <a:ln>
                  <a:solidFill>
                    <a:srgbClr val="FF0000"/>
                  </a:solidFill>
                  <a:headEnd type="none"/>
                  <a:tailEnd type="non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8" name="직사각형 47">
                  <a:extLst>
                    <a:ext uri="{FF2B5EF4-FFF2-40B4-BE49-F238E27FC236}">
                      <a16:creationId xmlns:a16="http://schemas.microsoft.com/office/drawing/2014/main" id="{00000000-0008-0000-0300-000030000000}"/>
                    </a:ext>
                  </a:extLst>
                </xdr:cNvPr>
                <xdr:cNvSpPr/>
              </xdr:nvSpPr>
              <xdr:spPr>
                <a:xfrm>
                  <a:off x="18221324" y="4962526"/>
                  <a:ext cx="1200151" cy="323850"/>
                </a:xfrm>
                <a:prstGeom prst="rect">
                  <a:avLst/>
                </a:prstGeom>
                <a:noFill/>
                <a:ln w="15875">
                  <a:solidFill>
                    <a:srgbClr val="FF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ko-KR" altLang="en-US" sz="1100"/>
                </a:p>
              </xdr:txBody>
            </xdr:sp>
            <xdr:sp macro="" textlink="">
              <xdr:nvSpPr>
                <xdr:cNvPr id="50" name="직사각형 49">
                  <a:extLst>
                    <a:ext uri="{FF2B5EF4-FFF2-40B4-BE49-F238E27FC236}">
                      <a16:creationId xmlns:a16="http://schemas.microsoft.com/office/drawing/2014/main" id="{00000000-0008-0000-0300-000032000000}"/>
                    </a:ext>
                  </a:extLst>
                </xdr:cNvPr>
                <xdr:cNvSpPr/>
              </xdr:nvSpPr>
              <xdr:spPr>
                <a:xfrm>
                  <a:off x="18602325" y="5534025"/>
                  <a:ext cx="828676" cy="161925"/>
                </a:xfrm>
                <a:prstGeom prst="rect">
                  <a:avLst/>
                </a:prstGeom>
                <a:noFill/>
                <a:ln w="15875">
                  <a:solidFill>
                    <a:srgbClr val="FF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ko-KR" altLang="en-US" sz="1100"/>
                </a:p>
              </xdr:txBody>
            </xdr:sp>
            <xdr:cxnSp macro="">
              <xdr:nvCxnSpPr>
                <xdr:cNvPr id="58" name="직선 연결선 57">
                  <a:extLst>
                    <a:ext uri="{FF2B5EF4-FFF2-40B4-BE49-F238E27FC236}">
                      <a16:creationId xmlns:a16="http://schemas.microsoft.com/office/drawing/2014/main" id="{00000000-0008-0000-0300-00003A000000}"/>
                    </a:ext>
                  </a:extLst>
                </xdr:cNvPr>
                <xdr:cNvCxnSpPr/>
              </xdr:nvCxnSpPr>
              <xdr:spPr>
                <a:xfrm>
                  <a:off x="19992975" y="5610225"/>
                  <a:ext cx="0" cy="857250"/>
                </a:xfrm>
                <a:prstGeom prst="line">
                  <a:avLst/>
                </a:prstGeom>
                <a:ln w="6350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2" name="직선 연결선 61">
                  <a:extLst>
                    <a:ext uri="{FF2B5EF4-FFF2-40B4-BE49-F238E27FC236}">
                      <a16:creationId xmlns:a16="http://schemas.microsoft.com/office/drawing/2014/main" id="{00000000-0008-0000-0300-00003E000000}"/>
                    </a:ext>
                  </a:extLst>
                </xdr:cNvPr>
                <xdr:cNvCxnSpPr/>
              </xdr:nvCxnSpPr>
              <xdr:spPr>
                <a:xfrm>
                  <a:off x="19450050" y="5600700"/>
                  <a:ext cx="542925" cy="0"/>
                </a:xfrm>
                <a:prstGeom prst="line">
                  <a:avLst/>
                </a:prstGeom>
                <a:ln w="6350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2" name="직선 연결선 71">
                  <a:extLst>
                    <a:ext uri="{FF2B5EF4-FFF2-40B4-BE49-F238E27FC236}">
                      <a16:creationId xmlns:a16="http://schemas.microsoft.com/office/drawing/2014/main" id="{00000000-0008-0000-0300-000048000000}"/>
                    </a:ext>
                  </a:extLst>
                </xdr:cNvPr>
                <xdr:cNvCxnSpPr/>
              </xdr:nvCxnSpPr>
              <xdr:spPr>
                <a:xfrm>
                  <a:off x="19450050" y="6467475"/>
                  <a:ext cx="542925" cy="0"/>
                </a:xfrm>
                <a:prstGeom prst="line">
                  <a:avLst/>
                </a:prstGeom>
                <a:ln w="6350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3" name="직선 연결선 72">
                  <a:extLst>
                    <a:ext uri="{FF2B5EF4-FFF2-40B4-BE49-F238E27FC236}">
                      <a16:creationId xmlns:a16="http://schemas.microsoft.com/office/drawing/2014/main" id="{00000000-0008-0000-0300-000049000000}"/>
                    </a:ext>
                  </a:extLst>
                </xdr:cNvPr>
                <xdr:cNvCxnSpPr/>
              </xdr:nvCxnSpPr>
              <xdr:spPr>
                <a:xfrm>
                  <a:off x="19431000" y="6048375"/>
                  <a:ext cx="542925" cy="0"/>
                </a:xfrm>
                <a:prstGeom prst="line">
                  <a:avLst/>
                </a:prstGeom>
                <a:ln w="6350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</xdr:grpSp>
      <xdr:sp macro="" textlink="">
        <xdr:nvSpPr>
          <xdr:cNvPr id="15" name="직사각형 14">
            <a:extLst>
              <a:ext uri="{FF2B5EF4-FFF2-40B4-BE49-F238E27FC236}">
                <a16:creationId xmlns:a16="http://schemas.microsoft.com/office/drawing/2014/main" id="{71F6CF0E-C7A7-4D4F-9811-C1AE118E7091}"/>
              </a:ext>
            </a:extLst>
          </xdr:cNvPr>
          <xdr:cNvSpPr/>
        </xdr:nvSpPr>
        <xdr:spPr>
          <a:xfrm>
            <a:off x="13801726" y="2352675"/>
            <a:ext cx="914399" cy="282708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600" b="1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</a:rPr>
              <a:t>2025</a:t>
            </a:r>
            <a:r>
              <a:rPr lang="ko-KR" altLang="en-US" sz="1600" b="1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</a:rPr>
              <a:t>년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161925</xdr:colOff>
      <xdr:row>13</xdr:row>
      <xdr:rowOff>28574</xdr:rowOff>
    </xdr:from>
    <xdr:to>
      <xdr:col>23</xdr:col>
      <xdr:colOff>35619</xdr:colOff>
      <xdr:row>19</xdr:row>
      <xdr:rowOff>57149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37B78D-FA9A-4B6E-ACFC-D2F784B15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5" y="2743199"/>
          <a:ext cx="5360094" cy="14382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2</xdr:row>
          <xdr:rowOff>9525</xdr:rowOff>
        </xdr:from>
        <xdr:to>
          <xdr:col>9</xdr:col>
          <xdr:colOff>247650</xdr:colOff>
          <xdr:row>2</xdr:row>
          <xdr:rowOff>266700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5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2</xdr:row>
          <xdr:rowOff>0</xdr:rowOff>
        </xdr:from>
        <xdr:to>
          <xdr:col>12</xdr:col>
          <xdr:colOff>209550</xdr:colOff>
          <xdr:row>2</xdr:row>
          <xdr:rowOff>257175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5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realtyprice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5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"/>
  <sheetViews>
    <sheetView showGridLines="0" zoomScaleNormal="100" workbookViewId="0">
      <selection activeCell="I4" sqref="I4"/>
    </sheetView>
  </sheetViews>
  <sheetFormatPr defaultRowHeight="16.5"/>
  <cols>
    <col min="1" max="1" width="2" customWidth="1"/>
    <col min="3" max="3" width="44.625" customWidth="1"/>
    <col min="4" max="4" width="61.25" customWidth="1"/>
    <col min="5" max="6" width="13.25" customWidth="1"/>
    <col min="7" max="7" width="30.875" customWidth="1"/>
  </cols>
  <sheetData>
    <row r="1" spans="2:9" ht="20.25">
      <c r="B1" s="79" t="s">
        <v>469</v>
      </c>
      <c r="C1" s="71"/>
      <c r="D1" s="71"/>
      <c r="E1" s="71"/>
      <c r="F1" s="71"/>
      <c r="G1" s="71"/>
      <c r="H1" s="71"/>
      <c r="I1" s="71"/>
    </row>
    <row r="2" spans="2:9" ht="24.95" customHeight="1">
      <c r="B2" s="323" t="s">
        <v>15</v>
      </c>
      <c r="C2" s="323" t="s">
        <v>273</v>
      </c>
      <c r="D2" s="335" t="s">
        <v>274</v>
      </c>
      <c r="E2" s="336"/>
      <c r="F2" s="335" t="s">
        <v>436</v>
      </c>
      <c r="G2" s="336"/>
      <c r="H2" s="72"/>
      <c r="I2" s="72"/>
    </row>
    <row r="3" spans="2:9" ht="32.25" customHeight="1">
      <c r="B3" s="320">
        <v>1</v>
      </c>
      <c r="C3" s="264" t="s">
        <v>275</v>
      </c>
      <c r="D3" s="359" t="s">
        <v>538</v>
      </c>
      <c r="E3" s="360"/>
      <c r="F3" s="337" t="s">
        <v>537</v>
      </c>
      <c r="G3" s="338"/>
      <c r="H3" s="72"/>
      <c r="I3" s="72"/>
    </row>
    <row r="4" spans="2:9" ht="32.25" customHeight="1">
      <c r="B4" s="320">
        <v>2</v>
      </c>
      <c r="C4" s="264" t="s">
        <v>276</v>
      </c>
      <c r="D4" s="359" t="s">
        <v>539</v>
      </c>
      <c r="E4" s="360"/>
      <c r="F4" s="337" t="s">
        <v>437</v>
      </c>
      <c r="G4" s="338"/>
      <c r="H4" s="72"/>
      <c r="I4" s="72"/>
    </row>
    <row r="5" spans="2:9" ht="24.95" customHeight="1">
      <c r="B5" s="320">
        <v>3</v>
      </c>
      <c r="C5" s="264" t="s">
        <v>467</v>
      </c>
      <c r="D5" s="357" t="s">
        <v>540</v>
      </c>
      <c r="E5" s="358"/>
      <c r="F5" s="337" t="s">
        <v>437</v>
      </c>
      <c r="G5" s="338"/>
      <c r="H5" s="72"/>
      <c r="I5" s="72"/>
    </row>
    <row r="6" spans="2:9" ht="106.5" customHeight="1">
      <c r="B6" s="321" t="s">
        <v>336</v>
      </c>
      <c r="C6" s="265" t="s">
        <v>337</v>
      </c>
      <c r="D6" s="357" t="s">
        <v>686</v>
      </c>
      <c r="E6" s="358"/>
      <c r="F6" s="339" t="s">
        <v>629</v>
      </c>
      <c r="G6" s="340"/>
      <c r="H6" s="72"/>
      <c r="I6" s="72"/>
    </row>
    <row r="7" spans="2:9" ht="24.95" customHeight="1">
      <c r="B7" s="320">
        <v>4</v>
      </c>
      <c r="C7" s="266" t="s">
        <v>630</v>
      </c>
      <c r="D7" s="349" t="s">
        <v>367</v>
      </c>
      <c r="E7" s="350"/>
      <c r="F7" s="343" t="s">
        <v>631</v>
      </c>
      <c r="G7" s="344"/>
      <c r="H7" s="72"/>
      <c r="I7" s="72"/>
    </row>
    <row r="8" spans="2:9" ht="24.95" customHeight="1">
      <c r="B8" s="320">
        <v>5</v>
      </c>
      <c r="C8" s="266" t="s">
        <v>687</v>
      </c>
      <c r="D8" s="349" t="s">
        <v>627</v>
      </c>
      <c r="E8" s="350"/>
      <c r="F8" s="345"/>
      <c r="G8" s="346"/>
      <c r="H8" s="72"/>
      <c r="I8" s="72"/>
    </row>
    <row r="9" spans="2:9" ht="24.95" customHeight="1">
      <c r="B9" s="320">
        <v>6</v>
      </c>
      <c r="C9" s="266" t="s">
        <v>288</v>
      </c>
      <c r="D9" s="351"/>
      <c r="E9" s="352"/>
      <c r="F9" s="345"/>
      <c r="G9" s="346"/>
      <c r="H9" s="72"/>
      <c r="I9" s="72"/>
    </row>
    <row r="10" spans="2:9" ht="24.95" customHeight="1">
      <c r="B10" s="320">
        <v>7</v>
      </c>
      <c r="C10" s="266" t="s">
        <v>278</v>
      </c>
      <c r="D10" s="351"/>
      <c r="E10" s="352"/>
      <c r="F10" s="345"/>
      <c r="G10" s="346"/>
      <c r="H10" s="72"/>
      <c r="I10" s="72"/>
    </row>
    <row r="11" spans="2:9" ht="24.95" customHeight="1">
      <c r="B11" s="320">
        <v>8</v>
      </c>
      <c r="C11" s="266" t="s">
        <v>199</v>
      </c>
      <c r="D11" s="351"/>
      <c r="E11" s="352"/>
      <c r="F11" s="345"/>
      <c r="G11" s="346"/>
      <c r="H11" s="72"/>
      <c r="I11" s="72"/>
    </row>
    <row r="12" spans="2:9" ht="24.95" customHeight="1">
      <c r="B12" s="320">
        <v>9</v>
      </c>
      <c r="C12" s="264" t="s">
        <v>279</v>
      </c>
      <c r="D12" s="353"/>
      <c r="E12" s="354"/>
      <c r="F12" s="347"/>
      <c r="G12" s="348"/>
      <c r="H12" s="72"/>
      <c r="I12" s="72"/>
    </row>
    <row r="13" spans="2:9" ht="24.95" customHeight="1">
      <c r="B13" s="320">
        <v>10</v>
      </c>
      <c r="C13" s="264" t="s">
        <v>277</v>
      </c>
      <c r="D13" s="341" t="s">
        <v>341</v>
      </c>
      <c r="E13" s="342"/>
      <c r="F13" s="341" t="s">
        <v>468</v>
      </c>
      <c r="G13" s="342"/>
      <c r="H13" s="72"/>
      <c r="I13" s="72"/>
    </row>
    <row r="14" spans="2:9" ht="24.95" customHeight="1">
      <c r="B14" s="320">
        <v>11</v>
      </c>
      <c r="C14" s="264" t="s">
        <v>280</v>
      </c>
      <c r="D14" s="355" t="s">
        <v>541</v>
      </c>
      <c r="E14" s="356"/>
      <c r="F14" s="341" t="s">
        <v>632</v>
      </c>
      <c r="G14" s="342"/>
      <c r="H14" s="72"/>
      <c r="I14" s="72"/>
    </row>
    <row r="15" spans="2:9" ht="24.95" customHeight="1">
      <c r="B15" s="320">
        <v>12</v>
      </c>
      <c r="C15" s="322" t="s">
        <v>281</v>
      </c>
      <c r="D15" s="357" t="s">
        <v>628</v>
      </c>
      <c r="E15" s="358"/>
      <c r="F15" s="341" t="s">
        <v>632</v>
      </c>
      <c r="G15" s="342"/>
      <c r="H15" s="72"/>
      <c r="I15" s="80"/>
    </row>
    <row r="16" spans="2:9" ht="9" customHeight="1">
      <c r="B16" s="72"/>
      <c r="C16" s="72"/>
      <c r="D16" s="72"/>
      <c r="E16" s="72"/>
      <c r="F16" s="72"/>
      <c r="G16" s="72"/>
      <c r="H16" s="72"/>
      <c r="I16" s="72"/>
    </row>
    <row r="17" spans="2:9">
      <c r="B17" s="327" t="s">
        <v>282</v>
      </c>
      <c r="C17" s="327"/>
      <c r="D17" s="326" t="s">
        <v>283</v>
      </c>
      <c r="E17" s="326"/>
      <c r="F17" s="326"/>
      <c r="G17" s="326"/>
      <c r="H17" s="72"/>
      <c r="I17" s="72"/>
    </row>
    <row r="18" spans="2:9" ht="120.75" customHeight="1">
      <c r="B18" s="324" t="s">
        <v>284</v>
      </c>
      <c r="C18" s="324"/>
      <c r="D18" s="328" t="s">
        <v>624</v>
      </c>
      <c r="E18" s="328"/>
      <c r="F18" s="328"/>
      <c r="G18" s="325"/>
      <c r="H18" s="72"/>
      <c r="I18" s="72"/>
    </row>
    <row r="19" spans="2:9" ht="20.25" customHeight="1">
      <c r="B19" s="324" t="s">
        <v>286</v>
      </c>
      <c r="C19" s="324"/>
      <c r="D19" s="328" t="s">
        <v>465</v>
      </c>
      <c r="E19" s="328"/>
      <c r="F19" s="328"/>
      <c r="G19" s="325"/>
      <c r="H19" s="71"/>
      <c r="I19" s="71"/>
    </row>
    <row r="20" spans="2:9" ht="20.25" customHeight="1">
      <c r="B20" s="324" t="s">
        <v>289</v>
      </c>
      <c r="C20" s="324"/>
      <c r="D20" s="328" t="s">
        <v>625</v>
      </c>
      <c r="E20" s="328"/>
      <c r="F20" s="328"/>
      <c r="G20" s="328"/>
      <c r="H20" s="71"/>
      <c r="I20" s="71"/>
    </row>
    <row r="21" spans="2:9" ht="20.25" customHeight="1">
      <c r="B21" s="324"/>
      <c r="C21" s="324"/>
      <c r="D21" s="328"/>
      <c r="E21" s="328"/>
      <c r="F21" s="328"/>
      <c r="G21" s="328"/>
      <c r="H21" s="71"/>
      <c r="I21" s="71"/>
    </row>
    <row r="22" spans="2:9" ht="42" customHeight="1">
      <c r="B22" s="324" t="s">
        <v>638</v>
      </c>
      <c r="C22" s="324"/>
      <c r="D22" s="332" t="s">
        <v>688</v>
      </c>
      <c r="E22" s="333"/>
      <c r="F22" s="333"/>
      <c r="G22" s="334"/>
      <c r="H22" s="71"/>
      <c r="I22" s="71"/>
    </row>
    <row r="23" spans="2:9" ht="72" customHeight="1">
      <c r="B23" s="324" t="s">
        <v>393</v>
      </c>
      <c r="C23" s="324"/>
      <c r="D23" s="328" t="s">
        <v>626</v>
      </c>
      <c r="E23" s="328"/>
      <c r="F23" s="328"/>
      <c r="G23" s="328"/>
      <c r="H23" s="71"/>
      <c r="I23" s="71"/>
    </row>
    <row r="24" spans="2:9" ht="20.25" customHeight="1">
      <c r="B24" s="324" t="s">
        <v>287</v>
      </c>
      <c r="C24" s="324"/>
      <c r="D24" s="325" t="s">
        <v>338</v>
      </c>
      <c r="E24" s="325"/>
      <c r="F24" s="325"/>
      <c r="G24" s="325"/>
      <c r="H24" s="71"/>
      <c r="I24" s="71"/>
    </row>
    <row r="25" spans="2:9" ht="20.25" customHeight="1">
      <c r="B25" s="324" t="s">
        <v>340</v>
      </c>
      <c r="C25" s="324"/>
      <c r="D25" s="328" t="s">
        <v>543</v>
      </c>
      <c r="E25" s="328"/>
      <c r="F25" s="328"/>
      <c r="G25" s="325"/>
      <c r="H25" s="71"/>
      <c r="I25" s="71"/>
    </row>
    <row r="26" spans="2:9" ht="20.25" customHeight="1">
      <c r="B26" s="324"/>
      <c r="C26" s="324"/>
      <c r="D26" s="325"/>
      <c r="E26" s="325"/>
      <c r="F26" s="325"/>
      <c r="G26" s="325"/>
    </row>
    <row r="27" spans="2:9" ht="20.25" customHeight="1">
      <c r="B27" s="324" t="s">
        <v>339</v>
      </c>
      <c r="C27" s="324"/>
      <c r="D27" s="329" t="s">
        <v>542</v>
      </c>
      <c r="E27" s="330"/>
      <c r="F27" s="330"/>
      <c r="G27" s="331"/>
    </row>
    <row r="28" spans="2:9" ht="20.25" customHeight="1">
      <c r="B28" s="324" t="s">
        <v>285</v>
      </c>
      <c r="C28" s="324"/>
      <c r="D28" s="325" t="s">
        <v>466</v>
      </c>
      <c r="E28" s="325"/>
      <c r="F28" s="325"/>
      <c r="G28" s="325"/>
      <c r="H28" s="71"/>
      <c r="I28" s="71"/>
    </row>
  </sheetData>
  <mergeCells count="39">
    <mergeCell ref="D13:E13"/>
    <mergeCell ref="F13:G13"/>
    <mergeCell ref="D2:E2"/>
    <mergeCell ref="D3:E3"/>
    <mergeCell ref="D4:E4"/>
    <mergeCell ref="D5:E5"/>
    <mergeCell ref="D6:E6"/>
    <mergeCell ref="D27:G27"/>
    <mergeCell ref="B22:C22"/>
    <mergeCell ref="D22:G22"/>
    <mergeCell ref="D23:G23"/>
    <mergeCell ref="F2:G2"/>
    <mergeCell ref="F3:G3"/>
    <mergeCell ref="F4:G4"/>
    <mergeCell ref="F5:G5"/>
    <mergeCell ref="F6:G6"/>
    <mergeCell ref="F14:G14"/>
    <mergeCell ref="F15:G15"/>
    <mergeCell ref="F7:G12"/>
    <mergeCell ref="D7:E7"/>
    <mergeCell ref="D8:E12"/>
    <mergeCell ref="D14:E14"/>
    <mergeCell ref="D15:E15"/>
    <mergeCell ref="B28:C28"/>
    <mergeCell ref="D28:G28"/>
    <mergeCell ref="D17:G17"/>
    <mergeCell ref="B17:C17"/>
    <mergeCell ref="B18:C18"/>
    <mergeCell ref="B19:C19"/>
    <mergeCell ref="B25:C26"/>
    <mergeCell ref="D25:G26"/>
    <mergeCell ref="B24:C24"/>
    <mergeCell ref="D18:G18"/>
    <mergeCell ref="D19:G19"/>
    <mergeCell ref="D24:G24"/>
    <mergeCell ref="D20:G21"/>
    <mergeCell ref="B20:C21"/>
    <mergeCell ref="B27:C27"/>
    <mergeCell ref="B23:C23"/>
  </mergeCells>
  <phoneticPr fontId="23" type="noConversion"/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79"/>
  <sheetViews>
    <sheetView showGridLines="0" zoomScaleNormal="100" workbookViewId="0">
      <selection activeCell="D5" sqref="D5:N5"/>
    </sheetView>
  </sheetViews>
  <sheetFormatPr defaultColWidth="9" defaultRowHeight="16.5"/>
  <cols>
    <col min="1" max="1" width="3.625" style="7" customWidth="1"/>
    <col min="2" max="2" width="5.375" style="7" customWidth="1"/>
    <col min="3" max="4" width="7.375" style="7" customWidth="1"/>
    <col min="5" max="5" width="6.125" style="7" customWidth="1"/>
    <col min="6" max="10" width="4.625" style="7" customWidth="1"/>
    <col min="11" max="11" width="6.125" style="7" customWidth="1"/>
    <col min="12" max="13" width="5.625" style="7" customWidth="1"/>
    <col min="14" max="15" width="4.625" style="7" customWidth="1"/>
    <col min="16" max="19" width="4.125" style="7" customWidth="1"/>
    <col min="20" max="20" width="9.625" style="7" customWidth="1"/>
    <col min="21" max="22" width="8.125" style="7" customWidth="1"/>
    <col min="23" max="24" width="11.125" style="7" customWidth="1"/>
    <col min="25" max="26" width="7.625" style="7" customWidth="1"/>
    <col min="27" max="27" width="4" style="7" customWidth="1"/>
    <col min="28" max="29" width="9" style="7"/>
    <col min="30" max="35" width="10.375" style="7" customWidth="1"/>
    <col min="36" max="16384" width="9" style="7"/>
  </cols>
  <sheetData>
    <row r="1" spans="1:27" ht="16.5" customHeight="1">
      <c r="A1" s="593" t="s">
        <v>634</v>
      </c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3"/>
      <c r="M1" s="143"/>
      <c r="N1" s="143"/>
      <c r="O1" s="143"/>
      <c r="P1" s="143"/>
      <c r="Q1" s="143"/>
      <c r="R1" s="605" t="s">
        <v>368</v>
      </c>
      <c r="S1" s="605"/>
      <c r="T1" s="605"/>
      <c r="U1" s="605"/>
      <c r="V1" s="605"/>
      <c r="W1" s="605"/>
      <c r="X1" s="605"/>
      <c r="Y1" s="605"/>
      <c r="Z1" s="605"/>
      <c r="AA1" s="6"/>
    </row>
    <row r="2" spans="1:27" ht="2.25" customHeight="1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22"/>
      <c r="S2" s="122"/>
      <c r="T2" s="122"/>
      <c r="U2" s="122"/>
      <c r="V2" s="122"/>
      <c r="W2" s="122"/>
      <c r="X2" s="122"/>
      <c r="Y2" s="122"/>
      <c r="Z2" s="122"/>
      <c r="AA2" s="6"/>
    </row>
    <row r="3" spans="1:27" ht="31.5" customHeight="1">
      <c r="A3" s="594" t="s">
        <v>633</v>
      </c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6"/>
      <c r="AA3" s="10"/>
    </row>
    <row r="4" spans="1:27" ht="27" customHeight="1" thickBot="1">
      <c r="A4" s="602" t="s">
        <v>400</v>
      </c>
      <c r="B4" s="603"/>
      <c r="C4" s="603"/>
      <c r="D4" s="603"/>
      <c r="E4" s="603"/>
      <c r="F4" s="603"/>
      <c r="G4" s="603"/>
      <c r="H4" s="603"/>
      <c r="I4" s="603"/>
      <c r="J4" s="603"/>
      <c r="K4" s="603"/>
      <c r="L4" s="603"/>
      <c r="M4" s="603"/>
      <c r="N4" s="603"/>
      <c r="O4" s="603"/>
      <c r="P4" s="603"/>
      <c r="Q4" s="603"/>
      <c r="R4" s="603"/>
      <c r="S4" s="603"/>
      <c r="T4" s="603"/>
      <c r="U4" s="603"/>
      <c r="V4" s="603"/>
      <c r="W4" s="603"/>
      <c r="X4" s="603"/>
      <c r="Y4" s="603"/>
      <c r="Z4" s="604"/>
      <c r="AA4" s="11"/>
    </row>
    <row r="5" spans="1:27" ht="19.5" customHeight="1" thickBot="1">
      <c r="A5" s="579" t="s">
        <v>0</v>
      </c>
      <c r="B5" s="580"/>
      <c r="C5" s="580"/>
      <c r="D5" s="597"/>
      <c r="E5" s="598"/>
      <c r="F5" s="598"/>
      <c r="G5" s="598"/>
      <c r="H5" s="598"/>
      <c r="I5" s="598"/>
      <c r="J5" s="598"/>
      <c r="K5" s="598"/>
      <c r="L5" s="598"/>
      <c r="M5" s="598"/>
      <c r="N5" s="599"/>
      <c r="O5" s="581" t="s">
        <v>401</v>
      </c>
      <c r="P5" s="580"/>
      <c r="Q5" s="580"/>
      <c r="R5" s="580"/>
      <c r="S5" s="582"/>
      <c r="T5" s="583" t="s">
        <v>691</v>
      </c>
      <c r="U5" s="584"/>
      <c r="V5" s="584"/>
      <c r="W5" s="584"/>
      <c r="X5" s="584"/>
      <c r="Y5" s="584"/>
      <c r="Z5" s="585"/>
      <c r="AA5" s="12"/>
    </row>
    <row r="6" spans="1:27" ht="19.5" customHeight="1" thickBot="1">
      <c r="A6" s="586" t="s">
        <v>2</v>
      </c>
      <c r="B6" s="587"/>
      <c r="C6" s="587"/>
      <c r="D6" s="600" t="s">
        <v>689</v>
      </c>
      <c r="E6" s="600"/>
      <c r="F6" s="600"/>
      <c r="G6" s="600"/>
      <c r="H6" s="600"/>
      <c r="I6" s="600"/>
      <c r="J6" s="600"/>
      <c r="K6" s="600"/>
      <c r="L6" s="600"/>
      <c r="M6" s="600"/>
      <c r="N6" s="601"/>
      <c r="O6" s="588" t="s">
        <v>402</v>
      </c>
      <c r="P6" s="587"/>
      <c r="Q6" s="587"/>
      <c r="R6" s="587"/>
      <c r="S6" s="589"/>
      <c r="T6" s="590" t="s">
        <v>690</v>
      </c>
      <c r="U6" s="591"/>
      <c r="V6" s="591"/>
      <c r="W6" s="591"/>
      <c r="X6" s="591"/>
      <c r="Y6" s="591"/>
      <c r="Z6" s="592"/>
      <c r="AA6" s="13"/>
    </row>
    <row r="7" spans="1:27" ht="19.5" customHeight="1">
      <c r="A7" s="586" t="s">
        <v>4</v>
      </c>
      <c r="B7" s="587"/>
      <c r="C7" s="587"/>
      <c r="D7" s="620" t="s">
        <v>635</v>
      </c>
      <c r="E7" s="621"/>
      <c r="F7" s="622"/>
      <c r="G7" s="622"/>
      <c r="H7" s="622"/>
      <c r="I7" s="622"/>
      <c r="J7" s="622"/>
      <c r="K7" s="622"/>
      <c r="L7" s="622"/>
      <c r="M7" s="622"/>
      <c r="N7" s="623"/>
      <c r="O7" s="617" t="s">
        <v>5</v>
      </c>
      <c r="P7" s="617"/>
      <c r="Q7" s="617"/>
      <c r="R7" s="617"/>
      <c r="S7" s="617"/>
      <c r="T7" s="606" t="s">
        <v>215</v>
      </c>
      <c r="U7" s="606"/>
      <c r="V7" s="606"/>
      <c r="W7" s="606"/>
      <c r="X7" s="606"/>
      <c r="Y7" s="606"/>
      <c r="Z7" s="607"/>
      <c r="AA7" s="14"/>
    </row>
    <row r="8" spans="1:27" ht="19.5" customHeight="1" thickBot="1">
      <c r="A8" s="586" t="s">
        <v>6</v>
      </c>
      <c r="B8" s="587"/>
      <c r="C8" s="587"/>
      <c r="D8" s="624" t="s">
        <v>636</v>
      </c>
      <c r="E8" s="625"/>
      <c r="F8" s="625"/>
      <c r="G8" s="625"/>
      <c r="H8" s="625"/>
      <c r="I8" s="625"/>
      <c r="J8" s="625"/>
      <c r="K8" s="625"/>
      <c r="L8" s="625"/>
      <c r="M8" s="625"/>
      <c r="N8" s="626"/>
      <c r="O8" s="617" t="s">
        <v>8</v>
      </c>
      <c r="P8" s="617"/>
      <c r="Q8" s="617"/>
      <c r="R8" s="617"/>
      <c r="S8" s="617"/>
      <c r="T8" s="617" t="s">
        <v>7</v>
      </c>
      <c r="U8" s="617"/>
      <c r="V8" s="617"/>
      <c r="W8" s="617"/>
      <c r="X8" s="617"/>
      <c r="Y8" s="617"/>
      <c r="Z8" s="618"/>
      <c r="AA8" s="11"/>
    </row>
    <row r="9" spans="1:27" ht="19.5" customHeight="1" thickBot="1">
      <c r="A9" s="586" t="s">
        <v>9</v>
      </c>
      <c r="B9" s="587"/>
      <c r="C9" s="587"/>
      <c r="D9" s="627" t="s">
        <v>216</v>
      </c>
      <c r="E9" s="627"/>
      <c r="F9" s="627"/>
      <c r="G9" s="627"/>
      <c r="H9" s="627"/>
      <c r="I9" s="627"/>
      <c r="J9" s="627"/>
      <c r="K9" s="627"/>
      <c r="L9" s="627"/>
      <c r="M9" s="627"/>
      <c r="N9" s="628"/>
      <c r="O9" s="619" t="s">
        <v>10</v>
      </c>
      <c r="P9" s="617"/>
      <c r="Q9" s="617"/>
      <c r="R9" s="617"/>
      <c r="S9" s="617"/>
      <c r="T9" s="606" t="s">
        <v>217</v>
      </c>
      <c r="U9" s="606"/>
      <c r="V9" s="606"/>
      <c r="W9" s="606"/>
      <c r="X9" s="606"/>
      <c r="Y9" s="606"/>
      <c r="Z9" s="607"/>
      <c r="AA9" s="15"/>
    </row>
    <row r="10" spans="1:27" ht="16.5" customHeight="1">
      <c r="A10" s="608" t="s">
        <v>11</v>
      </c>
      <c r="B10" s="609"/>
      <c r="C10" s="609"/>
      <c r="D10" s="629" t="s">
        <v>477</v>
      </c>
      <c r="E10" s="630"/>
      <c r="F10" s="630"/>
      <c r="G10" s="630"/>
      <c r="H10" s="630"/>
      <c r="I10" s="630"/>
      <c r="J10" s="630"/>
      <c r="K10" s="630"/>
      <c r="L10" s="630"/>
      <c r="M10" s="630"/>
      <c r="N10" s="631"/>
      <c r="O10" s="613" t="s">
        <v>403</v>
      </c>
      <c r="P10" s="613"/>
      <c r="Q10" s="613"/>
      <c r="R10" s="613"/>
      <c r="S10" s="613"/>
      <c r="T10" s="613"/>
      <c r="U10" s="613"/>
      <c r="V10" s="613"/>
      <c r="W10" s="613"/>
      <c r="X10" s="613"/>
      <c r="Y10" s="613"/>
      <c r="Z10" s="614"/>
      <c r="AA10" s="16"/>
    </row>
    <row r="11" spans="1:27" ht="17.25" thickBot="1">
      <c r="A11" s="610" t="s">
        <v>12</v>
      </c>
      <c r="B11" s="611"/>
      <c r="C11" s="612"/>
      <c r="D11" s="632"/>
      <c r="E11" s="633"/>
      <c r="F11" s="633"/>
      <c r="G11" s="633"/>
      <c r="H11" s="633"/>
      <c r="I11" s="633"/>
      <c r="J11" s="633"/>
      <c r="K11" s="633"/>
      <c r="L11" s="633"/>
      <c r="M11" s="633"/>
      <c r="N11" s="634"/>
      <c r="O11" s="615"/>
      <c r="P11" s="615"/>
      <c r="Q11" s="615"/>
      <c r="R11" s="615"/>
      <c r="S11" s="615"/>
      <c r="T11" s="615"/>
      <c r="U11" s="615"/>
      <c r="V11" s="615"/>
      <c r="W11" s="615"/>
      <c r="X11" s="615"/>
      <c r="Y11" s="615"/>
      <c r="Z11" s="616"/>
      <c r="AA11" s="16"/>
    </row>
    <row r="12" spans="1:27" ht="24" customHeight="1">
      <c r="A12" s="635" t="s">
        <v>405</v>
      </c>
      <c r="B12" s="636"/>
      <c r="C12" s="636"/>
      <c r="D12" s="179" t="s">
        <v>404</v>
      </c>
      <c r="E12" s="267">
        <v>1.2</v>
      </c>
      <c r="F12" s="637"/>
      <c r="G12" s="637"/>
      <c r="H12" s="179" t="s">
        <v>298</v>
      </c>
      <c r="I12" s="179"/>
      <c r="J12" s="637">
        <v>1</v>
      </c>
      <c r="K12" s="638"/>
      <c r="L12" s="142" t="s">
        <v>406</v>
      </c>
      <c r="M12" s="177">
        <v>0.8</v>
      </c>
      <c r="N12" s="178"/>
      <c r="O12" s="639" t="s">
        <v>379</v>
      </c>
      <c r="P12" s="640"/>
      <c r="Q12" s="640"/>
      <c r="R12" s="640"/>
      <c r="S12" s="640"/>
      <c r="T12" s="640"/>
      <c r="U12" s="640"/>
      <c r="V12" s="640"/>
      <c r="W12" s="640"/>
      <c r="X12" s="640"/>
      <c r="Y12" s="640"/>
      <c r="Z12" s="641"/>
      <c r="AA12" s="16"/>
    </row>
    <row r="13" spans="1:27" ht="15.75" customHeight="1" thickBot="1">
      <c r="A13" s="663" t="s">
        <v>374</v>
      </c>
      <c r="B13" s="642" t="s">
        <v>11</v>
      </c>
      <c r="C13" s="461"/>
      <c r="D13" s="461"/>
      <c r="E13" s="461"/>
      <c r="F13" s="643"/>
      <c r="G13" s="643"/>
      <c r="H13" s="643"/>
      <c r="I13" s="643"/>
      <c r="J13" s="644"/>
      <c r="K13" s="642" t="s">
        <v>13</v>
      </c>
      <c r="L13" s="461"/>
      <c r="M13" s="461"/>
      <c r="N13" s="461"/>
      <c r="O13" s="461"/>
      <c r="P13" s="461"/>
      <c r="Q13" s="461"/>
      <c r="R13" s="461"/>
      <c r="S13" s="461"/>
      <c r="T13" s="461"/>
      <c r="U13" s="461"/>
      <c r="V13" s="461"/>
      <c r="W13" s="461"/>
      <c r="X13" s="461"/>
      <c r="Y13" s="461"/>
      <c r="Z13" s="645"/>
      <c r="AA13" s="17"/>
    </row>
    <row r="14" spans="1:27" ht="24" customHeight="1" thickTop="1">
      <c r="A14" s="664"/>
      <c r="B14" s="124" t="s">
        <v>369</v>
      </c>
      <c r="C14" s="521" t="s">
        <v>14</v>
      </c>
      <c r="D14" s="521"/>
      <c r="E14" s="521" t="s">
        <v>471</v>
      </c>
      <c r="F14" s="646" t="s">
        <v>370</v>
      </c>
      <c r="G14" s="647"/>
      <c r="H14" s="118" t="s">
        <v>220</v>
      </c>
      <c r="I14" s="687" t="s">
        <v>637</v>
      </c>
      <c r="J14" s="118" t="s">
        <v>221</v>
      </c>
      <c r="K14" s="550" t="s">
        <v>196</v>
      </c>
      <c r="L14" s="661" t="s">
        <v>16</v>
      </c>
      <c r="M14" s="662"/>
      <c r="N14" s="662"/>
      <c r="O14" s="662"/>
      <c r="P14" s="662"/>
      <c r="Q14" s="662"/>
      <c r="R14" s="662"/>
      <c r="S14" s="662"/>
      <c r="T14" s="698" t="s">
        <v>371</v>
      </c>
      <c r="U14" s="699"/>
      <c r="V14" s="699"/>
      <c r="W14" s="699"/>
      <c r="X14" s="699"/>
      <c r="Y14" s="699"/>
      <c r="Z14" s="700"/>
      <c r="AA14" s="17"/>
    </row>
    <row r="15" spans="1:27" ht="50.25" customHeight="1" thickBot="1">
      <c r="A15" s="664"/>
      <c r="B15" s="124" t="s">
        <v>376</v>
      </c>
      <c r="C15" s="521" t="s">
        <v>372</v>
      </c>
      <c r="D15" s="521"/>
      <c r="E15" s="521"/>
      <c r="F15" s="123" t="s">
        <v>474</v>
      </c>
      <c r="G15" s="119" t="s">
        <v>475</v>
      </c>
      <c r="H15" s="124" t="s">
        <v>476</v>
      </c>
      <c r="I15" s="551"/>
      <c r="J15" s="124" t="s">
        <v>473</v>
      </c>
      <c r="K15" s="551"/>
      <c r="L15" s="542" t="s">
        <v>394</v>
      </c>
      <c r="M15" s="660"/>
      <c r="N15" s="542" t="s">
        <v>395</v>
      </c>
      <c r="O15" s="543"/>
      <c r="P15" s="542" t="s">
        <v>398</v>
      </c>
      <c r="Q15" s="543"/>
      <c r="R15" s="542" t="s">
        <v>407</v>
      </c>
      <c r="S15" s="543"/>
      <c r="T15" s="167" t="s">
        <v>396</v>
      </c>
      <c r="U15" s="176" t="s">
        <v>470</v>
      </c>
      <c r="V15" s="176" t="s">
        <v>356</v>
      </c>
      <c r="W15" s="542" t="s">
        <v>597</v>
      </c>
      <c r="X15" s="721"/>
      <c r="Y15" s="701" t="s">
        <v>647</v>
      </c>
      <c r="Z15" s="702"/>
      <c r="AA15" s="17"/>
    </row>
    <row r="16" spans="1:27" ht="24.75" customHeight="1" thickTop="1">
      <c r="A16" s="664"/>
      <c r="B16" s="654" t="s">
        <v>439</v>
      </c>
      <c r="C16" s="655"/>
      <c r="D16" s="656"/>
      <c r="E16" s="532"/>
      <c r="F16" s="652">
        <f>COUNTIFS(F20:G33,"O")+1</f>
        <v>1</v>
      </c>
      <c r="G16" s="653">
        <f>COUNTA(G18,G20,G22,G24,G26,G28,G30,G32,#REF!)</f>
        <v>1</v>
      </c>
      <c r="H16" s="168">
        <f>COUNTA(H18,H20,H22,H24,H26,H28,H30,H32)</f>
        <v>0</v>
      </c>
      <c r="I16" s="688">
        <f>COUNTA(I18)</f>
        <v>0</v>
      </c>
      <c r="J16" s="168">
        <f>COUNTA(J18,J20,J22,J24,J26,J28,J30,J32)</f>
        <v>0</v>
      </c>
      <c r="K16" s="181" t="s">
        <v>408</v>
      </c>
      <c r="L16" s="541">
        <f>L18+L20+L22+L24+L26+L28+L30+L32</f>
        <v>0</v>
      </c>
      <c r="M16" s="541"/>
      <c r="N16" s="474">
        <f>N18+N20+N22+N24+N26+N28+N30+N32</f>
        <v>0</v>
      </c>
      <c r="O16" s="474"/>
      <c r="P16" s="544">
        <f>P18+P20+P22+P24+P26+P28+P30+P32</f>
        <v>0</v>
      </c>
      <c r="Q16" s="545"/>
      <c r="R16" s="474">
        <f>R18+R20+R22+R24+R26+R28+R30+R32</f>
        <v>0</v>
      </c>
      <c r="S16" s="474"/>
      <c r="T16" s="171">
        <f t="shared" ref="T16:V16" si="0">T18+T20+T22+T24+T26+T28+T30+T32</f>
        <v>0</v>
      </c>
      <c r="U16" s="171">
        <f t="shared" ref="U16" si="1">U18+U20+U22+U24+U26+U28+U30+U32</f>
        <v>0</v>
      </c>
      <c r="V16" s="171">
        <f t="shared" si="0"/>
        <v>0</v>
      </c>
      <c r="W16" s="544">
        <f>W18+W20+W22+W24+W26+W28+W30+W32</f>
        <v>0</v>
      </c>
      <c r="X16" s="545"/>
      <c r="Y16" s="544">
        <f>Y18+Y20+Y22+Y24+Y26+Y28+Y30+Y32</f>
        <v>0</v>
      </c>
      <c r="Z16" s="716"/>
      <c r="AA16" s="18"/>
    </row>
    <row r="17" spans="1:29" ht="24.75" customHeight="1" thickBot="1">
      <c r="A17" s="664"/>
      <c r="B17" s="657"/>
      <c r="C17" s="658"/>
      <c r="D17" s="659"/>
      <c r="E17" s="532"/>
      <c r="F17" s="169">
        <f>COUNTA(F19)</f>
        <v>0</v>
      </c>
      <c r="G17" s="170">
        <f>COUNTA(G19)</f>
        <v>0</v>
      </c>
      <c r="H17" s="170">
        <f>COUNTA(H19,H21,H23,H25,H27,H29,H31,H33)</f>
        <v>0</v>
      </c>
      <c r="I17" s="689"/>
      <c r="J17" s="170">
        <f>COUNTA(J19,J21,J23,J25,J27,J29,J31,J33)</f>
        <v>0</v>
      </c>
      <c r="K17" s="182" t="s">
        <v>409</v>
      </c>
      <c r="L17" s="475">
        <f>L19+L21+L23+L25+L27+L29+L31+L33</f>
        <v>0</v>
      </c>
      <c r="M17" s="475"/>
      <c r="N17" s="475">
        <f>N19+N21+N23+N25+N27+N29+N31+N33</f>
        <v>0</v>
      </c>
      <c r="O17" s="475"/>
      <c r="P17" s="477">
        <f>P19+P21+P23+P25+P27+P29+P31+P33</f>
        <v>0</v>
      </c>
      <c r="Q17" s="478"/>
      <c r="R17" s="475">
        <f>R19+R21+R23+R25+R27+R29+R31+R33</f>
        <v>0</v>
      </c>
      <c r="S17" s="475"/>
      <c r="T17" s="172">
        <f t="shared" ref="T17:V17" si="2">T19+T21+T23+T25+T27+T29+T31+T33</f>
        <v>0</v>
      </c>
      <c r="U17" s="172">
        <f t="shared" ref="U17" si="3">U19+U21+U23+U25+U27+U29+U31+U33</f>
        <v>0</v>
      </c>
      <c r="V17" s="172">
        <f t="shared" si="2"/>
        <v>0</v>
      </c>
      <c r="W17" s="477">
        <f>W19+W21+W23+W25+W27+W29+W31+W33</f>
        <v>0</v>
      </c>
      <c r="X17" s="478"/>
      <c r="Y17" s="477">
        <f>Y19+Y21+Y23+Y25+Y27+Y29+Y31+Y33</f>
        <v>0</v>
      </c>
      <c r="Z17" s="717"/>
      <c r="AA17" s="18"/>
    </row>
    <row r="18" spans="1:29" ht="18" customHeight="1" thickBot="1">
      <c r="A18" s="664"/>
      <c r="B18" s="125">
        <v>0</v>
      </c>
      <c r="C18" s="650" t="str">
        <f>+IF($D$5="","",$D$5)</f>
        <v/>
      </c>
      <c r="D18" s="651"/>
      <c r="E18" s="533" t="s">
        <v>472</v>
      </c>
      <c r="F18" s="648" t="s">
        <v>384</v>
      </c>
      <c r="G18" s="649"/>
      <c r="H18" s="277"/>
      <c r="I18" s="690"/>
      <c r="J18" s="278"/>
      <c r="K18" s="197" t="s">
        <v>18</v>
      </c>
      <c r="L18" s="684"/>
      <c r="M18" s="476"/>
      <c r="N18" s="476"/>
      <c r="O18" s="476"/>
      <c r="P18" s="476"/>
      <c r="Q18" s="476"/>
      <c r="R18" s="476"/>
      <c r="S18" s="476"/>
      <c r="T18" s="213"/>
      <c r="U18" s="213"/>
      <c r="V18" s="213"/>
      <c r="W18" s="718"/>
      <c r="X18" s="722"/>
      <c r="Y18" s="718"/>
      <c r="Z18" s="719"/>
      <c r="AA18" s="19"/>
    </row>
    <row r="19" spans="1:29" ht="18" customHeight="1" thickBot="1">
      <c r="A19" s="664"/>
      <c r="B19" s="134">
        <v>1</v>
      </c>
      <c r="C19" s="555" t="s">
        <v>219</v>
      </c>
      <c r="D19" s="556"/>
      <c r="E19" s="534"/>
      <c r="F19" s="271"/>
      <c r="G19" s="281"/>
      <c r="H19" s="279"/>
      <c r="I19" s="691"/>
      <c r="J19" s="280"/>
      <c r="K19" s="198" t="s">
        <v>19</v>
      </c>
      <c r="L19" s="455"/>
      <c r="M19" s="447"/>
      <c r="N19" s="447"/>
      <c r="O19" s="447"/>
      <c r="P19" s="479"/>
      <c r="Q19" s="480"/>
      <c r="R19" s="447"/>
      <c r="S19" s="447"/>
      <c r="T19" s="173"/>
      <c r="U19" s="173"/>
      <c r="V19" s="173"/>
      <c r="W19" s="479"/>
      <c r="X19" s="480"/>
      <c r="Y19" s="479"/>
      <c r="Z19" s="697"/>
      <c r="AA19" s="19"/>
    </row>
    <row r="20" spans="1:29" ht="18" customHeight="1" thickBot="1">
      <c r="A20" s="664"/>
      <c r="B20" s="269"/>
      <c r="C20" s="546"/>
      <c r="D20" s="547"/>
      <c r="E20" s="535"/>
      <c r="F20" s="526"/>
      <c r="G20" s="527"/>
      <c r="H20" s="272"/>
      <c r="I20" s="282"/>
      <c r="J20" s="286"/>
      <c r="K20" s="199" t="s">
        <v>18</v>
      </c>
      <c r="L20" s="456"/>
      <c r="M20" s="448"/>
      <c r="N20" s="448"/>
      <c r="O20" s="448"/>
      <c r="P20" s="448"/>
      <c r="Q20" s="448"/>
      <c r="R20" s="448"/>
      <c r="S20" s="448"/>
      <c r="T20" s="174"/>
      <c r="U20" s="174"/>
      <c r="V20" s="174"/>
      <c r="W20" s="685"/>
      <c r="X20" s="686"/>
      <c r="Y20" s="685"/>
      <c r="Z20" s="696"/>
      <c r="AA20" s="19"/>
    </row>
    <row r="21" spans="1:29" ht="18" customHeight="1" thickBot="1">
      <c r="A21" s="664"/>
      <c r="B21" s="270"/>
      <c r="C21" s="530" t="s">
        <v>595</v>
      </c>
      <c r="D21" s="531"/>
      <c r="E21" s="536"/>
      <c r="F21" s="135"/>
      <c r="G21" s="136"/>
      <c r="H21" s="279"/>
      <c r="I21" s="283"/>
      <c r="J21" s="287"/>
      <c r="K21" s="200" t="s">
        <v>19</v>
      </c>
      <c r="L21" s="455"/>
      <c r="M21" s="447"/>
      <c r="N21" s="447"/>
      <c r="O21" s="447"/>
      <c r="P21" s="479"/>
      <c r="Q21" s="480"/>
      <c r="R21" s="447"/>
      <c r="S21" s="447"/>
      <c r="T21" s="173"/>
      <c r="U21" s="173"/>
      <c r="V21" s="173"/>
      <c r="W21" s="479"/>
      <c r="X21" s="480"/>
      <c r="Y21" s="479"/>
      <c r="Z21" s="697"/>
      <c r="AA21" s="19"/>
    </row>
    <row r="22" spans="1:29" ht="18" customHeight="1" thickBot="1">
      <c r="A22" s="664"/>
      <c r="B22" s="269"/>
      <c r="C22" s="522"/>
      <c r="D22" s="523"/>
      <c r="E22" s="537"/>
      <c r="F22" s="528"/>
      <c r="G22" s="529"/>
      <c r="H22" s="272"/>
      <c r="I22" s="284"/>
      <c r="J22" s="286"/>
      <c r="K22" s="201" t="s">
        <v>18</v>
      </c>
      <c r="L22" s="456"/>
      <c r="M22" s="448"/>
      <c r="N22" s="448"/>
      <c r="O22" s="448"/>
      <c r="P22" s="448"/>
      <c r="Q22" s="448"/>
      <c r="R22" s="448"/>
      <c r="S22" s="448"/>
      <c r="T22" s="174"/>
      <c r="U22" s="174"/>
      <c r="V22" s="174"/>
      <c r="W22" s="685"/>
      <c r="X22" s="686"/>
      <c r="Y22" s="685"/>
      <c r="Z22" s="696"/>
      <c r="AA22" s="19"/>
    </row>
    <row r="23" spans="1:29" ht="18" customHeight="1" thickBot="1">
      <c r="A23" s="664"/>
      <c r="B23" s="273"/>
      <c r="C23" s="530" t="s">
        <v>218</v>
      </c>
      <c r="D23" s="531"/>
      <c r="E23" s="538"/>
      <c r="F23" s="135"/>
      <c r="G23" s="136" t="s">
        <v>211</v>
      </c>
      <c r="H23" s="279"/>
      <c r="I23" s="283"/>
      <c r="J23" s="287"/>
      <c r="K23" s="198" t="s">
        <v>19</v>
      </c>
      <c r="L23" s="455"/>
      <c r="M23" s="447"/>
      <c r="N23" s="447"/>
      <c r="O23" s="447"/>
      <c r="P23" s="447"/>
      <c r="Q23" s="447"/>
      <c r="R23" s="447"/>
      <c r="S23" s="447"/>
      <c r="T23" s="173"/>
      <c r="U23" s="173"/>
      <c r="V23" s="173"/>
      <c r="W23" s="479"/>
      <c r="X23" s="480"/>
      <c r="Y23" s="479"/>
      <c r="Z23" s="697"/>
      <c r="AA23" s="19"/>
    </row>
    <row r="24" spans="1:29" ht="18" customHeight="1" thickBot="1">
      <c r="A24" s="664"/>
      <c r="B24" s="304"/>
      <c r="C24" s="522"/>
      <c r="D24" s="523"/>
      <c r="E24" s="537"/>
      <c r="F24" s="524"/>
      <c r="G24" s="525"/>
      <c r="H24" s="272"/>
      <c r="I24" s="284"/>
      <c r="J24" s="286"/>
      <c r="K24" s="199" t="s">
        <v>18</v>
      </c>
      <c r="L24" s="456"/>
      <c r="M24" s="448"/>
      <c r="N24" s="448"/>
      <c r="O24" s="448"/>
      <c r="P24" s="448"/>
      <c r="Q24" s="448"/>
      <c r="R24" s="448"/>
      <c r="S24" s="448"/>
      <c r="T24" s="174"/>
      <c r="U24" s="174"/>
      <c r="V24" s="174"/>
      <c r="W24" s="685"/>
      <c r="X24" s="686"/>
      <c r="Y24" s="685"/>
      <c r="Z24" s="696"/>
      <c r="AA24" s="19"/>
    </row>
    <row r="25" spans="1:29" ht="18" customHeight="1" thickBot="1">
      <c r="A25" s="664"/>
      <c r="B25" s="270"/>
      <c r="C25" s="530" t="s">
        <v>218</v>
      </c>
      <c r="D25" s="531"/>
      <c r="E25" s="538"/>
      <c r="F25" s="135"/>
      <c r="G25" s="136"/>
      <c r="H25" s="279"/>
      <c r="I25" s="283"/>
      <c r="J25" s="287"/>
      <c r="K25" s="200" t="s">
        <v>19</v>
      </c>
      <c r="L25" s="455"/>
      <c r="M25" s="447"/>
      <c r="N25" s="447"/>
      <c r="O25" s="447"/>
      <c r="P25" s="447"/>
      <c r="Q25" s="447"/>
      <c r="R25" s="447"/>
      <c r="S25" s="447"/>
      <c r="T25" s="173"/>
      <c r="U25" s="173"/>
      <c r="V25" s="173"/>
      <c r="W25" s="479"/>
      <c r="X25" s="480"/>
      <c r="Y25" s="479"/>
      <c r="Z25" s="697"/>
      <c r="AA25" s="19"/>
    </row>
    <row r="26" spans="1:29" ht="18" customHeight="1" thickBot="1">
      <c r="A26" s="664"/>
      <c r="B26" s="269"/>
      <c r="C26" s="522"/>
      <c r="D26" s="523"/>
      <c r="E26" s="537"/>
      <c r="F26" s="524"/>
      <c r="G26" s="525"/>
      <c r="H26" s="272"/>
      <c r="I26" s="284"/>
      <c r="J26" s="286"/>
      <c r="K26" s="201" t="s">
        <v>18</v>
      </c>
      <c r="L26" s="456"/>
      <c r="M26" s="448"/>
      <c r="N26" s="448"/>
      <c r="O26" s="448"/>
      <c r="P26" s="448"/>
      <c r="Q26" s="448"/>
      <c r="R26" s="448"/>
      <c r="S26" s="448"/>
      <c r="T26" s="174"/>
      <c r="U26" s="174"/>
      <c r="V26" s="174"/>
      <c r="W26" s="685"/>
      <c r="X26" s="686"/>
      <c r="Y26" s="685"/>
      <c r="Z26" s="696"/>
      <c r="AA26" s="19"/>
    </row>
    <row r="27" spans="1:29" ht="18" customHeight="1" thickBot="1">
      <c r="A27" s="664"/>
      <c r="B27" s="273"/>
      <c r="C27" s="530" t="s">
        <v>218</v>
      </c>
      <c r="D27" s="531"/>
      <c r="E27" s="538"/>
      <c r="F27" s="135" t="s">
        <v>211</v>
      </c>
      <c r="G27" s="136"/>
      <c r="H27" s="279"/>
      <c r="I27" s="283"/>
      <c r="J27" s="287"/>
      <c r="K27" s="198" t="s">
        <v>19</v>
      </c>
      <c r="L27" s="455"/>
      <c r="M27" s="447"/>
      <c r="N27" s="447"/>
      <c r="O27" s="447"/>
      <c r="P27" s="447"/>
      <c r="Q27" s="447"/>
      <c r="R27" s="447"/>
      <c r="S27" s="447"/>
      <c r="T27" s="173"/>
      <c r="U27" s="173"/>
      <c r="V27" s="173"/>
      <c r="W27" s="479"/>
      <c r="X27" s="480"/>
      <c r="Y27" s="479"/>
      <c r="Z27" s="697"/>
      <c r="AA27" s="19"/>
    </row>
    <row r="28" spans="1:29" ht="18" customHeight="1" thickBot="1">
      <c r="A28" s="664"/>
      <c r="B28" s="304"/>
      <c r="C28" s="522"/>
      <c r="D28" s="523"/>
      <c r="E28" s="537"/>
      <c r="F28" s="524"/>
      <c r="G28" s="525"/>
      <c r="H28" s="272"/>
      <c r="I28" s="284"/>
      <c r="J28" s="286"/>
      <c r="K28" s="199" t="s">
        <v>18</v>
      </c>
      <c r="L28" s="456"/>
      <c r="M28" s="448"/>
      <c r="N28" s="448"/>
      <c r="O28" s="448"/>
      <c r="P28" s="448"/>
      <c r="Q28" s="448"/>
      <c r="R28" s="448"/>
      <c r="S28" s="448"/>
      <c r="T28" s="174"/>
      <c r="U28" s="174"/>
      <c r="V28" s="174"/>
      <c r="W28" s="685"/>
      <c r="X28" s="686"/>
      <c r="Y28" s="685"/>
      <c r="Z28" s="696"/>
      <c r="AA28" s="19"/>
    </row>
    <row r="29" spans="1:29" ht="18" customHeight="1" thickBot="1">
      <c r="A29" s="664"/>
      <c r="B29" s="270"/>
      <c r="C29" s="530" t="s">
        <v>389</v>
      </c>
      <c r="D29" s="531"/>
      <c r="E29" s="538"/>
      <c r="F29" s="135"/>
      <c r="G29" s="136"/>
      <c r="H29" s="279"/>
      <c r="I29" s="283"/>
      <c r="J29" s="287"/>
      <c r="K29" s="200" t="s">
        <v>19</v>
      </c>
      <c r="L29" s="455"/>
      <c r="M29" s="447"/>
      <c r="N29" s="447"/>
      <c r="O29" s="447"/>
      <c r="P29" s="447"/>
      <c r="Q29" s="447"/>
      <c r="R29" s="447"/>
      <c r="S29" s="447"/>
      <c r="T29" s="173"/>
      <c r="U29" s="173"/>
      <c r="V29" s="173"/>
      <c r="W29" s="479"/>
      <c r="X29" s="480"/>
      <c r="Y29" s="479"/>
      <c r="Z29" s="697"/>
      <c r="AA29" s="19"/>
    </row>
    <row r="30" spans="1:29" ht="18" customHeight="1" thickBot="1">
      <c r="A30" s="664"/>
      <c r="B30" s="269"/>
      <c r="C30" s="522"/>
      <c r="D30" s="523"/>
      <c r="E30" s="537"/>
      <c r="F30" s="524"/>
      <c r="G30" s="525"/>
      <c r="H30" s="272"/>
      <c r="I30" s="284"/>
      <c r="J30" s="286"/>
      <c r="K30" s="201" t="s">
        <v>18</v>
      </c>
      <c r="L30" s="456"/>
      <c r="M30" s="448"/>
      <c r="N30" s="448"/>
      <c r="O30" s="448"/>
      <c r="P30" s="448"/>
      <c r="Q30" s="448"/>
      <c r="R30" s="448"/>
      <c r="S30" s="448"/>
      <c r="T30" s="174"/>
      <c r="U30" s="174"/>
      <c r="V30" s="174"/>
      <c r="W30" s="685"/>
      <c r="X30" s="686"/>
      <c r="Y30" s="685"/>
      <c r="Z30" s="696"/>
      <c r="AA30" s="19"/>
    </row>
    <row r="31" spans="1:29" ht="18" customHeight="1" thickBot="1">
      <c r="A31" s="664"/>
      <c r="B31" s="274"/>
      <c r="C31" s="530" t="s">
        <v>218</v>
      </c>
      <c r="D31" s="531"/>
      <c r="E31" s="538"/>
      <c r="F31" s="135"/>
      <c r="G31" s="136"/>
      <c r="H31" s="279"/>
      <c r="I31" s="283"/>
      <c r="J31" s="287"/>
      <c r="K31" s="198" t="s">
        <v>19</v>
      </c>
      <c r="L31" s="455"/>
      <c r="M31" s="447"/>
      <c r="N31" s="447"/>
      <c r="O31" s="447"/>
      <c r="P31" s="447"/>
      <c r="Q31" s="447"/>
      <c r="R31" s="447"/>
      <c r="S31" s="447"/>
      <c r="T31" s="173"/>
      <c r="U31" s="173"/>
      <c r="V31" s="173"/>
      <c r="W31" s="479"/>
      <c r="X31" s="480"/>
      <c r="Y31" s="479"/>
      <c r="Z31" s="697"/>
      <c r="AA31" s="19"/>
    </row>
    <row r="32" spans="1:29" ht="18" customHeight="1" thickBot="1">
      <c r="A32" s="664"/>
      <c r="B32" s="275"/>
      <c r="C32" s="522"/>
      <c r="D32" s="523"/>
      <c r="E32" s="526"/>
      <c r="F32" s="528"/>
      <c r="G32" s="529"/>
      <c r="H32" s="272"/>
      <c r="I32" s="284"/>
      <c r="J32" s="286"/>
      <c r="K32" s="199" t="s">
        <v>18</v>
      </c>
      <c r="L32" s="456"/>
      <c r="M32" s="448"/>
      <c r="N32" s="448"/>
      <c r="O32" s="448"/>
      <c r="P32" s="448"/>
      <c r="Q32" s="448"/>
      <c r="R32" s="448"/>
      <c r="S32" s="448"/>
      <c r="T32" s="174"/>
      <c r="U32" s="174"/>
      <c r="V32" s="174"/>
      <c r="W32" s="685"/>
      <c r="X32" s="686"/>
      <c r="Y32" s="685"/>
      <c r="Z32" s="696"/>
      <c r="AA32" s="19"/>
      <c r="AC32" s="203"/>
    </row>
    <row r="33" spans="1:36" ht="18" customHeight="1" thickBot="1">
      <c r="A33" s="664"/>
      <c r="B33" s="276"/>
      <c r="C33" s="553" t="s">
        <v>456</v>
      </c>
      <c r="D33" s="554"/>
      <c r="E33" s="552"/>
      <c r="F33" s="135"/>
      <c r="G33" s="136"/>
      <c r="H33" s="288"/>
      <c r="I33" s="285"/>
      <c r="J33" s="288"/>
      <c r="K33" s="198" t="s">
        <v>19</v>
      </c>
      <c r="L33" s="457"/>
      <c r="M33" s="446"/>
      <c r="N33" s="446"/>
      <c r="O33" s="446"/>
      <c r="P33" s="446"/>
      <c r="Q33" s="446"/>
      <c r="R33" s="446"/>
      <c r="S33" s="446"/>
      <c r="T33" s="175"/>
      <c r="U33" s="175"/>
      <c r="V33" s="175"/>
      <c r="W33" s="720"/>
      <c r="X33" s="723"/>
      <c r="Y33" s="720"/>
      <c r="Z33" s="443"/>
      <c r="AA33" s="19"/>
    </row>
    <row r="34" spans="1:36" ht="18" customHeight="1">
      <c r="A34" s="664"/>
      <c r="B34" s="471" t="s">
        <v>373</v>
      </c>
      <c r="C34" s="471"/>
      <c r="D34" s="471"/>
      <c r="E34" s="692" t="s">
        <v>599</v>
      </c>
      <c r="F34" s="693"/>
      <c r="G34" s="693"/>
      <c r="H34" s="693"/>
      <c r="I34" s="693"/>
      <c r="J34" s="693"/>
      <c r="K34" s="693"/>
      <c r="L34" s="693"/>
      <c r="M34" s="693"/>
      <c r="N34" s="693"/>
      <c r="O34" s="693"/>
      <c r="P34" s="693"/>
      <c r="Q34" s="693"/>
      <c r="R34" s="693"/>
      <c r="S34" s="693"/>
      <c r="T34" s="693"/>
      <c r="U34" s="693"/>
      <c r="V34" s="693"/>
      <c r="W34" s="693"/>
      <c r="X34" s="693"/>
      <c r="Y34" s="693"/>
      <c r="Z34" s="694"/>
      <c r="AA34" s="19"/>
    </row>
    <row r="35" spans="1:36" ht="12" customHeight="1">
      <c r="A35" s="664"/>
      <c r="B35" s="449" t="s">
        <v>375</v>
      </c>
      <c r="C35" s="451" t="s">
        <v>14</v>
      </c>
      <c r="D35" s="452"/>
      <c r="E35" s="458" t="s">
        <v>196</v>
      </c>
      <c r="F35" s="560" t="s">
        <v>378</v>
      </c>
      <c r="G35" s="472"/>
      <c r="H35" s="472"/>
      <c r="I35" s="472"/>
      <c r="J35" s="472"/>
      <c r="K35" s="473"/>
      <c r="L35" s="472" t="s">
        <v>641</v>
      </c>
      <c r="M35" s="472"/>
      <c r="N35" s="472"/>
      <c r="O35" s="472"/>
      <c r="P35" s="472"/>
      <c r="Q35" s="472"/>
      <c r="R35" s="472"/>
      <c r="S35" s="472"/>
      <c r="T35" s="472"/>
      <c r="U35" s="472"/>
      <c r="V35" s="472"/>
      <c r="W35" s="472"/>
      <c r="X35" s="473"/>
      <c r="Y35" s="463" t="s">
        <v>440</v>
      </c>
      <c r="Z35" s="464"/>
      <c r="AA35" s="19"/>
    </row>
    <row r="36" spans="1:36" ht="18" customHeight="1">
      <c r="A36" s="664"/>
      <c r="B36" s="450"/>
      <c r="C36" s="453"/>
      <c r="D36" s="454"/>
      <c r="E36" s="459"/>
      <c r="F36" s="463" t="s">
        <v>396</v>
      </c>
      <c r="G36" s="460"/>
      <c r="H36" s="464"/>
      <c r="I36" s="460" t="s">
        <v>397</v>
      </c>
      <c r="J36" s="460"/>
      <c r="K36" s="460"/>
      <c r="L36" s="463" t="s">
        <v>642</v>
      </c>
      <c r="M36" s="460"/>
      <c r="N36" s="464"/>
      <c r="O36" s="374" t="s">
        <v>640</v>
      </c>
      <c r="P36" s="374"/>
      <c r="Q36" s="374"/>
      <c r="R36" s="375"/>
      <c r="S36" s="469" t="s">
        <v>399</v>
      </c>
      <c r="T36" s="469"/>
      <c r="U36" s="374" t="s">
        <v>639</v>
      </c>
      <c r="V36" s="375"/>
      <c r="W36" s="711" t="s">
        <v>600</v>
      </c>
      <c r="X36" s="711" t="s">
        <v>598</v>
      </c>
      <c r="Y36" s="465"/>
      <c r="Z36" s="466"/>
      <c r="AA36" s="19"/>
    </row>
    <row r="37" spans="1:36" ht="18" customHeight="1">
      <c r="A37" s="664"/>
      <c r="B37" s="449" t="s">
        <v>377</v>
      </c>
      <c r="C37" s="451" t="s">
        <v>372</v>
      </c>
      <c r="D37" s="452"/>
      <c r="E37" s="459"/>
      <c r="F37" s="465"/>
      <c r="G37" s="461"/>
      <c r="H37" s="466"/>
      <c r="I37" s="461"/>
      <c r="J37" s="461"/>
      <c r="K37" s="461"/>
      <c r="L37" s="465"/>
      <c r="M37" s="461"/>
      <c r="N37" s="466"/>
      <c r="O37" s="376"/>
      <c r="P37" s="376"/>
      <c r="Q37" s="376"/>
      <c r="R37" s="377"/>
      <c r="S37" s="470"/>
      <c r="T37" s="470"/>
      <c r="U37" s="376"/>
      <c r="V37" s="377"/>
      <c r="W37" s="712"/>
      <c r="X37" s="712"/>
      <c r="Y37" s="465"/>
      <c r="Z37" s="466"/>
      <c r="AA37" s="19"/>
    </row>
    <row r="38" spans="1:36" ht="24" customHeight="1">
      <c r="A38" s="664"/>
      <c r="B38" s="450"/>
      <c r="C38" s="453"/>
      <c r="D38" s="454"/>
      <c r="E38" s="459"/>
      <c r="F38" s="467"/>
      <c r="G38" s="462"/>
      <c r="H38" s="468"/>
      <c r="I38" s="462"/>
      <c r="J38" s="462"/>
      <c r="K38" s="462"/>
      <c r="L38" s="467"/>
      <c r="M38" s="462"/>
      <c r="N38" s="468"/>
      <c r="O38" s="378"/>
      <c r="P38" s="378"/>
      <c r="Q38" s="378"/>
      <c r="R38" s="379"/>
      <c r="S38" s="471"/>
      <c r="T38" s="471"/>
      <c r="U38" s="378"/>
      <c r="V38" s="379"/>
      <c r="W38" s="713"/>
      <c r="X38" s="713"/>
      <c r="Y38" s="467"/>
      <c r="Z38" s="468"/>
      <c r="AA38" s="19"/>
      <c r="AB38" s="703" t="s">
        <v>645</v>
      </c>
      <c r="AC38" s="703"/>
      <c r="AD38" s="703"/>
      <c r="AE38" s="703"/>
      <c r="AF38" s="703"/>
      <c r="AG38" s="703"/>
      <c r="AH38" s="703"/>
      <c r="AI38" s="703"/>
      <c r="AJ38" s="703"/>
    </row>
    <row r="39" spans="1:36" ht="24" customHeight="1">
      <c r="A39" s="664"/>
      <c r="B39" s="126"/>
      <c r="C39" s="557"/>
      <c r="D39" s="558"/>
      <c r="E39" s="220" t="s">
        <v>408</v>
      </c>
      <c r="F39" s="559">
        <f>F41+F43+F45+F47+F49+F51+F53+F55</f>
        <v>0</v>
      </c>
      <c r="G39" s="393"/>
      <c r="H39" s="394"/>
      <c r="I39" s="559">
        <f>I41+I43+I45+I47+I49+I51+I53+I55</f>
        <v>0</v>
      </c>
      <c r="J39" s="393"/>
      <c r="K39" s="394"/>
      <c r="L39" s="392">
        <f>L41+L43+L45+L47+L49+L51+L53+L55</f>
        <v>0</v>
      </c>
      <c r="M39" s="393"/>
      <c r="N39" s="394"/>
      <c r="O39" s="393">
        <f>O41+O43+O45+O47+O49+O51+O53+O55</f>
        <v>0</v>
      </c>
      <c r="P39" s="393"/>
      <c r="Q39" s="393"/>
      <c r="R39" s="704"/>
      <c r="S39" s="559">
        <f>S41+S43+S45+S47+S49+S51+S53+S55</f>
        <v>0</v>
      </c>
      <c r="T39" s="394"/>
      <c r="U39" s="392">
        <f t="shared" ref="U39" si="4">U41+U43+U45+U47+U49+U51+U53+U55</f>
        <v>0</v>
      </c>
      <c r="V39" s="705"/>
      <c r="W39" s="289">
        <f>W41+W43+W45+W47+W49+W51+W53+W55</f>
        <v>0</v>
      </c>
      <c r="X39" s="244">
        <f t="shared" ref="X39" si="5">X41+X43+X45+X47+X49+X51+X53+X55</f>
        <v>0</v>
      </c>
      <c r="Y39" s="706">
        <f>Y41+Y43+Y45+Y47+Y49+Y51+Y53+Y55</f>
        <v>0</v>
      </c>
      <c r="Z39" s="707"/>
      <c r="AA39" s="19"/>
      <c r="AB39" s="703" t="s">
        <v>646</v>
      </c>
      <c r="AC39" s="703"/>
      <c r="AD39" s="703"/>
      <c r="AE39" s="703"/>
      <c r="AF39" s="703"/>
      <c r="AG39" s="703"/>
      <c r="AH39" s="703"/>
      <c r="AI39" s="703"/>
      <c r="AJ39" s="703"/>
    </row>
    <row r="40" spans="1:36" ht="24" customHeight="1" thickBot="1">
      <c r="A40" s="664"/>
      <c r="B40" s="127"/>
      <c r="C40" s="539"/>
      <c r="D40" s="540"/>
      <c r="E40" s="180" t="s">
        <v>409</v>
      </c>
      <c r="F40" s="369">
        <f>F42+F44+F46+F48+F50+F52+F54+F56</f>
        <v>0</v>
      </c>
      <c r="G40" s="370"/>
      <c r="H40" s="371"/>
      <c r="I40" s="369">
        <f>I42+I44+I46+I48+I50+I52+I54+I56</f>
        <v>0</v>
      </c>
      <c r="J40" s="370"/>
      <c r="K40" s="371"/>
      <c r="L40" s="372">
        <f>L42+L44+L46+L48+L50+L52+L54+L56</f>
        <v>0</v>
      </c>
      <c r="M40" s="370"/>
      <c r="N40" s="371"/>
      <c r="O40" s="370">
        <f>O42+O44+O46+O48+O50+O52+O54+O56</f>
        <v>0</v>
      </c>
      <c r="P40" s="370"/>
      <c r="Q40" s="370"/>
      <c r="R40" s="370"/>
      <c r="S40" s="714">
        <v>0</v>
      </c>
      <c r="T40" s="715"/>
      <c r="U40" s="372">
        <f>U42+U44+U46+U48+U50+U52+U54+U56</f>
        <v>0</v>
      </c>
      <c r="V40" s="373"/>
      <c r="W40" s="268">
        <f>W42+W44+W46+W48+W50+W52+W54+W56</f>
        <v>0</v>
      </c>
      <c r="X40" s="245">
        <f>X42+X44+X46+X48+X50+X52+X54+X56</f>
        <v>0</v>
      </c>
      <c r="Y40" s="372">
        <f>Y42+Y44+Y46+Y48+Y50+Y52+Y54+Y56</f>
        <v>0</v>
      </c>
      <c r="Z40" s="708"/>
      <c r="AA40" s="19"/>
      <c r="AB40" s="317"/>
      <c r="AC40" s="317"/>
      <c r="AD40" s="317"/>
      <c r="AE40" s="317"/>
      <c r="AF40" s="317"/>
      <c r="AG40" s="317"/>
      <c r="AH40" s="317"/>
      <c r="AI40" s="317"/>
    </row>
    <row r="41" spans="1:36" ht="18" customHeight="1" thickBot="1">
      <c r="A41" s="664"/>
      <c r="B41" s="128">
        <f>+IF(B18="","",B18)</f>
        <v>0</v>
      </c>
      <c r="C41" s="519" t="str">
        <f>+IF(C18="","",C18)</f>
        <v/>
      </c>
      <c r="D41" s="520"/>
      <c r="E41" s="214" t="s">
        <v>18</v>
      </c>
      <c r="F41" s="365"/>
      <c r="G41" s="366"/>
      <c r="H41" s="366"/>
      <c r="I41" s="384"/>
      <c r="J41" s="366"/>
      <c r="K41" s="385"/>
      <c r="L41" s="395"/>
      <c r="M41" s="396"/>
      <c r="N41" s="397"/>
      <c r="O41" s="396"/>
      <c r="P41" s="396"/>
      <c r="Q41" s="396"/>
      <c r="R41" s="397"/>
      <c r="S41" s="380"/>
      <c r="T41" s="381"/>
      <c r="U41" s="396"/>
      <c r="V41" s="695"/>
      <c r="W41" s="305"/>
      <c r="X41" s="311"/>
      <c r="Y41" s="709"/>
      <c r="Z41" s="710"/>
      <c r="AA41" s="19"/>
      <c r="AB41" s="246"/>
      <c r="AC41" s="246"/>
      <c r="AD41" s="246"/>
      <c r="AE41" s="246"/>
      <c r="AF41" s="246"/>
      <c r="AG41" s="246"/>
      <c r="AH41" s="246"/>
      <c r="AI41" s="246"/>
    </row>
    <row r="42" spans="1:36" ht="18" customHeight="1">
      <c r="A42" s="664"/>
      <c r="B42" s="129">
        <f t="shared" ref="B42:C56" si="6">+IF(B19="","",B19)</f>
        <v>1</v>
      </c>
      <c r="C42" s="548" t="str">
        <f t="shared" si="6"/>
        <v>(근로자 본인)</v>
      </c>
      <c r="D42" s="549"/>
      <c r="E42" s="215" t="s">
        <v>19</v>
      </c>
      <c r="F42" s="363"/>
      <c r="G42" s="364"/>
      <c r="H42" s="364"/>
      <c r="I42" s="386"/>
      <c r="J42" s="364"/>
      <c r="K42" s="387"/>
      <c r="L42" s="398"/>
      <c r="M42" s="399"/>
      <c r="N42" s="400"/>
      <c r="O42" s="399"/>
      <c r="P42" s="399"/>
      <c r="Q42" s="399"/>
      <c r="R42" s="406"/>
      <c r="S42" s="382"/>
      <c r="T42" s="383"/>
      <c r="U42" s="434"/>
      <c r="V42" s="435"/>
      <c r="W42" s="307"/>
      <c r="X42" s="312"/>
      <c r="Y42" s="666"/>
      <c r="Z42" s="667"/>
      <c r="AA42" s="19"/>
      <c r="AB42" s="221"/>
      <c r="AC42" s="221"/>
      <c r="AD42" s="221"/>
      <c r="AE42" s="221"/>
      <c r="AF42" s="221"/>
      <c r="AG42" s="221"/>
      <c r="AH42" s="221"/>
      <c r="AI42" s="221"/>
    </row>
    <row r="43" spans="1:36" ht="18" customHeight="1" thickBot="1">
      <c r="A43" s="664"/>
      <c r="B43" s="130" t="str">
        <f t="shared" si="6"/>
        <v/>
      </c>
      <c r="C43" s="485" t="str">
        <f t="shared" si="6"/>
        <v/>
      </c>
      <c r="D43" s="486"/>
      <c r="E43" s="216" t="s">
        <v>18</v>
      </c>
      <c r="F43" s="367"/>
      <c r="G43" s="368"/>
      <c r="H43" s="368"/>
      <c r="I43" s="388"/>
      <c r="J43" s="368"/>
      <c r="K43" s="389"/>
      <c r="L43" s="401"/>
      <c r="M43" s="390"/>
      <c r="N43" s="391"/>
      <c r="O43" s="390"/>
      <c r="P43" s="390"/>
      <c r="Q43" s="390"/>
      <c r="R43" s="391"/>
      <c r="S43" s="361"/>
      <c r="T43" s="362"/>
      <c r="U43" s="390"/>
      <c r="V43" s="668"/>
      <c r="W43" s="309"/>
      <c r="X43" s="313"/>
      <c r="Y43" s="669"/>
      <c r="Z43" s="670"/>
      <c r="AA43" s="19"/>
      <c r="AB43" s="674" t="s">
        <v>462</v>
      </c>
      <c r="AC43" s="674"/>
      <c r="AD43" s="674"/>
      <c r="AE43" s="674"/>
      <c r="AF43" s="674"/>
      <c r="AG43" s="674"/>
      <c r="AH43" s="674"/>
      <c r="AI43" s="674"/>
    </row>
    <row r="44" spans="1:36" ht="18" customHeight="1">
      <c r="A44" s="664"/>
      <c r="B44" s="131" t="str">
        <f t="shared" si="6"/>
        <v/>
      </c>
      <c r="C44" s="491" t="str">
        <f>+IF(C21="","",C21)</f>
        <v>-</v>
      </c>
      <c r="D44" s="492"/>
      <c r="E44" s="217" t="s">
        <v>19</v>
      </c>
      <c r="F44" s="363"/>
      <c r="G44" s="364"/>
      <c r="H44" s="364"/>
      <c r="I44" s="386"/>
      <c r="J44" s="364"/>
      <c r="K44" s="387"/>
      <c r="L44" s="398"/>
      <c r="M44" s="399"/>
      <c r="N44" s="400"/>
      <c r="O44" s="399"/>
      <c r="P44" s="399"/>
      <c r="Q44" s="399"/>
      <c r="R44" s="406"/>
      <c r="S44" s="402"/>
      <c r="T44" s="403"/>
      <c r="U44" s="504"/>
      <c r="V44" s="505"/>
      <c r="W44" s="310"/>
      <c r="X44" s="314"/>
      <c r="Y44" s="399"/>
      <c r="Z44" s="406"/>
      <c r="AA44" s="19"/>
      <c r="AB44" s="674"/>
      <c r="AC44" s="674"/>
      <c r="AD44" s="674"/>
      <c r="AE44" s="674"/>
      <c r="AF44" s="674"/>
      <c r="AG44" s="674"/>
      <c r="AH44" s="674"/>
      <c r="AI44" s="674"/>
    </row>
    <row r="45" spans="1:36" ht="18" customHeight="1" thickBot="1">
      <c r="A45" s="664"/>
      <c r="B45" s="132" t="str">
        <f t="shared" si="6"/>
        <v/>
      </c>
      <c r="C45" s="485" t="str">
        <f t="shared" si="6"/>
        <v/>
      </c>
      <c r="D45" s="486"/>
      <c r="E45" s="218" t="s">
        <v>18</v>
      </c>
      <c r="F45" s="367"/>
      <c r="G45" s="368"/>
      <c r="H45" s="368"/>
      <c r="I45" s="388"/>
      <c r="J45" s="368"/>
      <c r="K45" s="389"/>
      <c r="L45" s="401"/>
      <c r="M45" s="390"/>
      <c r="N45" s="391"/>
      <c r="O45" s="390"/>
      <c r="P45" s="390"/>
      <c r="Q45" s="390"/>
      <c r="R45" s="391"/>
      <c r="S45" s="404"/>
      <c r="T45" s="405"/>
      <c r="U45" s="432"/>
      <c r="V45" s="433"/>
      <c r="W45" s="308"/>
      <c r="X45" s="315"/>
      <c r="Y45" s="487"/>
      <c r="Z45" s="488"/>
      <c r="AA45" s="19"/>
      <c r="AB45" s="204" t="s">
        <v>643</v>
      </c>
      <c r="AC45" s="204"/>
      <c r="AD45" s="204"/>
      <c r="AE45" s="204"/>
      <c r="AF45" s="204"/>
      <c r="AG45" s="204"/>
      <c r="AH45" s="153"/>
    </row>
    <row r="46" spans="1:36" ht="18" customHeight="1" thickBot="1">
      <c r="A46" s="664"/>
      <c r="B46" s="133" t="str">
        <f t="shared" si="6"/>
        <v/>
      </c>
      <c r="C46" s="491" t="str">
        <f t="shared" si="6"/>
        <v>-</v>
      </c>
      <c r="D46" s="492"/>
      <c r="E46" s="215" t="s">
        <v>19</v>
      </c>
      <c r="F46" s="363"/>
      <c r="G46" s="364"/>
      <c r="H46" s="364"/>
      <c r="I46" s="386"/>
      <c r="J46" s="364"/>
      <c r="K46" s="387"/>
      <c r="L46" s="398"/>
      <c r="M46" s="399"/>
      <c r="N46" s="400"/>
      <c r="O46" s="399"/>
      <c r="P46" s="399"/>
      <c r="Q46" s="399"/>
      <c r="R46" s="406"/>
      <c r="S46" s="382"/>
      <c r="T46" s="383"/>
      <c r="U46" s="434"/>
      <c r="V46" s="435"/>
      <c r="W46" s="307"/>
      <c r="X46" s="312"/>
      <c r="Y46" s="666"/>
      <c r="Z46" s="667"/>
      <c r="AA46" s="19"/>
      <c r="AB46" s="202" t="s">
        <v>644</v>
      </c>
      <c r="AC46" s="202"/>
      <c r="AD46" s="202"/>
      <c r="AE46" s="202"/>
      <c r="AF46" s="202"/>
      <c r="AG46" s="202"/>
      <c r="AH46" s="153"/>
    </row>
    <row r="47" spans="1:36" ht="18" customHeight="1" thickBot="1">
      <c r="A47" s="664"/>
      <c r="B47" s="130" t="str">
        <f t="shared" si="6"/>
        <v/>
      </c>
      <c r="C47" s="485" t="str">
        <f t="shared" si="6"/>
        <v/>
      </c>
      <c r="D47" s="486"/>
      <c r="E47" s="216" t="s">
        <v>18</v>
      </c>
      <c r="F47" s="367"/>
      <c r="G47" s="368"/>
      <c r="H47" s="368"/>
      <c r="I47" s="388"/>
      <c r="J47" s="368"/>
      <c r="K47" s="389"/>
      <c r="L47" s="401"/>
      <c r="M47" s="390"/>
      <c r="N47" s="391"/>
      <c r="O47" s="390"/>
      <c r="P47" s="390"/>
      <c r="Q47" s="390"/>
      <c r="R47" s="391"/>
      <c r="S47" s="361"/>
      <c r="T47" s="362"/>
      <c r="U47" s="390"/>
      <c r="V47" s="668"/>
      <c r="W47" s="309"/>
      <c r="X47" s="313"/>
      <c r="Y47" s="669"/>
      <c r="Z47" s="670"/>
      <c r="AA47" s="19"/>
      <c r="AB47" s="429" t="s">
        <v>457</v>
      </c>
      <c r="AC47" s="430"/>
      <c r="AD47" s="409" t="s">
        <v>458</v>
      </c>
      <c r="AE47" s="410"/>
      <c r="AF47" s="409" t="s">
        <v>461</v>
      </c>
      <c r="AG47" s="410"/>
      <c r="AH47" s="409" t="s">
        <v>460</v>
      </c>
      <c r="AI47" s="416"/>
    </row>
    <row r="48" spans="1:36" ht="18" customHeight="1">
      <c r="A48" s="664"/>
      <c r="B48" s="131" t="str">
        <f t="shared" si="6"/>
        <v/>
      </c>
      <c r="C48" s="491" t="str">
        <f t="shared" si="6"/>
        <v>-</v>
      </c>
      <c r="D48" s="492"/>
      <c r="E48" s="217" t="s">
        <v>19</v>
      </c>
      <c r="F48" s="363"/>
      <c r="G48" s="364"/>
      <c r="H48" s="364"/>
      <c r="I48" s="386"/>
      <c r="J48" s="364"/>
      <c r="K48" s="387"/>
      <c r="L48" s="398"/>
      <c r="M48" s="399"/>
      <c r="N48" s="400"/>
      <c r="O48" s="399"/>
      <c r="P48" s="399"/>
      <c r="Q48" s="399"/>
      <c r="R48" s="406"/>
      <c r="S48" s="402"/>
      <c r="T48" s="403"/>
      <c r="U48" s="504"/>
      <c r="V48" s="505"/>
      <c r="W48" s="310"/>
      <c r="X48" s="314"/>
      <c r="Y48" s="399"/>
      <c r="Z48" s="406"/>
      <c r="AA48" s="19"/>
      <c r="AB48" s="421" t="str">
        <f>+IF(C18="","-",C18)</f>
        <v>-</v>
      </c>
      <c r="AC48" s="431"/>
      <c r="AD48" s="428"/>
      <c r="AE48" s="411"/>
      <c r="AF48" s="411"/>
      <c r="AG48" s="411"/>
      <c r="AH48" s="411"/>
      <c r="AI48" s="417"/>
    </row>
    <row r="49" spans="1:35" ht="18" customHeight="1" thickBot="1">
      <c r="A49" s="664"/>
      <c r="B49" s="132" t="str">
        <f t="shared" si="6"/>
        <v/>
      </c>
      <c r="C49" s="485" t="str">
        <f t="shared" si="6"/>
        <v/>
      </c>
      <c r="D49" s="486"/>
      <c r="E49" s="218" t="s">
        <v>18</v>
      </c>
      <c r="F49" s="367"/>
      <c r="G49" s="368"/>
      <c r="H49" s="368"/>
      <c r="I49" s="388"/>
      <c r="J49" s="368"/>
      <c r="K49" s="389"/>
      <c r="L49" s="401"/>
      <c r="M49" s="390"/>
      <c r="N49" s="391"/>
      <c r="O49" s="390"/>
      <c r="P49" s="390"/>
      <c r="Q49" s="390"/>
      <c r="R49" s="391"/>
      <c r="S49" s="404"/>
      <c r="T49" s="405"/>
      <c r="U49" s="432"/>
      <c r="V49" s="433"/>
      <c r="W49" s="308"/>
      <c r="X49" s="315"/>
      <c r="Y49" s="487"/>
      <c r="Z49" s="488"/>
      <c r="AA49" s="19"/>
      <c r="AB49" s="421" t="str">
        <f>+IF(C20="","-",C20)</f>
        <v>-</v>
      </c>
      <c r="AC49" s="422"/>
      <c r="AD49" s="420"/>
      <c r="AE49" s="412"/>
      <c r="AF49" s="412"/>
      <c r="AG49" s="412"/>
      <c r="AH49" s="412"/>
      <c r="AI49" s="418"/>
    </row>
    <row r="50" spans="1:35" ht="18" customHeight="1">
      <c r="A50" s="664"/>
      <c r="B50" s="133" t="str">
        <f t="shared" si="6"/>
        <v/>
      </c>
      <c r="C50" s="491" t="str">
        <f t="shared" si="6"/>
        <v>-</v>
      </c>
      <c r="D50" s="492"/>
      <c r="E50" s="215" t="s">
        <v>19</v>
      </c>
      <c r="F50" s="363"/>
      <c r="G50" s="364"/>
      <c r="H50" s="364"/>
      <c r="I50" s="386"/>
      <c r="J50" s="364"/>
      <c r="K50" s="387"/>
      <c r="L50" s="398"/>
      <c r="M50" s="399"/>
      <c r="N50" s="400"/>
      <c r="O50" s="399"/>
      <c r="P50" s="399"/>
      <c r="Q50" s="399"/>
      <c r="R50" s="406"/>
      <c r="S50" s="382"/>
      <c r="T50" s="383"/>
      <c r="U50" s="434"/>
      <c r="V50" s="435"/>
      <c r="W50" s="307"/>
      <c r="X50" s="312"/>
      <c r="Y50" s="666"/>
      <c r="Z50" s="667"/>
      <c r="AA50" s="19"/>
      <c r="AB50" s="421" t="str">
        <f>+IF(C22="","-",C22)</f>
        <v>-</v>
      </c>
      <c r="AC50" s="422"/>
      <c r="AD50" s="420"/>
      <c r="AE50" s="412"/>
      <c r="AF50" s="412"/>
      <c r="AG50" s="412"/>
      <c r="AH50" s="412"/>
      <c r="AI50" s="418"/>
    </row>
    <row r="51" spans="1:35" ht="18" customHeight="1" thickBot="1">
      <c r="A51" s="664"/>
      <c r="B51" s="130" t="str">
        <f t="shared" si="6"/>
        <v/>
      </c>
      <c r="C51" s="485" t="str">
        <f t="shared" si="6"/>
        <v/>
      </c>
      <c r="D51" s="486"/>
      <c r="E51" s="216" t="s">
        <v>18</v>
      </c>
      <c r="F51" s="367"/>
      <c r="G51" s="368"/>
      <c r="H51" s="368"/>
      <c r="I51" s="388"/>
      <c r="J51" s="368"/>
      <c r="K51" s="389"/>
      <c r="L51" s="401"/>
      <c r="M51" s="390"/>
      <c r="N51" s="391"/>
      <c r="O51" s="390"/>
      <c r="P51" s="390"/>
      <c r="Q51" s="390"/>
      <c r="R51" s="391"/>
      <c r="S51" s="361"/>
      <c r="T51" s="362"/>
      <c r="U51" s="390"/>
      <c r="V51" s="668"/>
      <c r="W51" s="309"/>
      <c r="X51" s="313"/>
      <c r="Y51" s="669"/>
      <c r="Z51" s="670"/>
      <c r="AA51" s="19"/>
      <c r="AB51" s="421" t="str">
        <f>+IF(C24="","-",C24)</f>
        <v>-</v>
      </c>
      <c r="AC51" s="422"/>
      <c r="AD51" s="420"/>
      <c r="AE51" s="412"/>
      <c r="AF51" s="412"/>
      <c r="AG51" s="412"/>
      <c r="AH51" s="412"/>
      <c r="AI51" s="418"/>
    </row>
    <row r="52" spans="1:35" ht="18" customHeight="1">
      <c r="A52" s="664"/>
      <c r="B52" s="131" t="str">
        <f t="shared" si="6"/>
        <v/>
      </c>
      <c r="C52" s="491" t="str">
        <f t="shared" si="6"/>
        <v>-</v>
      </c>
      <c r="D52" s="492"/>
      <c r="E52" s="217" t="s">
        <v>19</v>
      </c>
      <c r="F52" s="363"/>
      <c r="G52" s="364"/>
      <c r="H52" s="364"/>
      <c r="I52" s="386"/>
      <c r="J52" s="364"/>
      <c r="K52" s="387"/>
      <c r="L52" s="398"/>
      <c r="M52" s="399"/>
      <c r="N52" s="400"/>
      <c r="O52" s="399"/>
      <c r="P52" s="399"/>
      <c r="Q52" s="399"/>
      <c r="R52" s="406"/>
      <c r="S52" s="402"/>
      <c r="T52" s="403"/>
      <c r="U52" s="504"/>
      <c r="V52" s="505"/>
      <c r="W52" s="310"/>
      <c r="X52" s="314"/>
      <c r="Y52" s="399"/>
      <c r="Z52" s="406"/>
      <c r="AA52" s="19"/>
      <c r="AB52" s="421" t="str">
        <f>+IF(C26="","-",C26)</f>
        <v>-</v>
      </c>
      <c r="AC52" s="422"/>
      <c r="AD52" s="420"/>
      <c r="AE52" s="412"/>
      <c r="AF52" s="412"/>
      <c r="AG52" s="412"/>
      <c r="AH52" s="412"/>
      <c r="AI52" s="418"/>
    </row>
    <row r="53" spans="1:35" ht="18" customHeight="1" thickBot="1">
      <c r="A53" s="664"/>
      <c r="B53" s="132" t="str">
        <f t="shared" si="6"/>
        <v/>
      </c>
      <c r="C53" s="485" t="str">
        <f t="shared" si="6"/>
        <v/>
      </c>
      <c r="D53" s="486"/>
      <c r="E53" s="218" t="s">
        <v>18</v>
      </c>
      <c r="F53" s="367"/>
      <c r="G53" s="368"/>
      <c r="H53" s="368"/>
      <c r="I53" s="388"/>
      <c r="J53" s="368"/>
      <c r="K53" s="389"/>
      <c r="L53" s="401"/>
      <c r="M53" s="390"/>
      <c r="N53" s="391"/>
      <c r="O53" s="390"/>
      <c r="P53" s="390"/>
      <c r="Q53" s="390"/>
      <c r="R53" s="391"/>
      <c r="S53" s="404"/>
      <c r="T53" s="405"/>
      <c r="U53" s="432"/>
      <c r="V53" s="433"/>
      <c r="W53" s="308"/>
      <c r="X53" s="315"/>
      <c r="Y53" s="487"/>
      <c r="Z53" s="488"/>
      <c r="AA53" s="19"/>
      <c r="AB53" s="421" t="str">
        <f>+IF(C28="","-",C28)</f>
        <v>-</v>
      </c>
      <c r="AC53" s="422"/>
      <c r="AD53" s="420"/>
      <c r="AE53" s="412"/>
      <c r="AF53" s="412"/>
      <c r="AG53" s="412"/>
      <c r="AH53" s="412"/>
      <c r="AI53" s="418"/>
    </row>
    <row r="54" spans="1:35" ht="18" customHeight="1">
      <c r="A54" s="664"/>
      <c r="B54" s="133" t="str">
        <f t="shared" si="6"/>
        <v/>
      </c>
      <c r="C54" s="491" t="str">
        <f t="shared" si="6"/>
        <v>-</v>
      </c>
      <c r="D54" s="492"/>
      <c r="E54" s="215" t="s">
        <v>19</v>
      </c>
      <c r="F54" s="363"/>
      <c r="G54" s="364"/>
      <c r="H54" s="364"/>
      <c r="I54" s="386"/>
      <c r="J54" s="364"/>
      <c r="K54" s="387"/>
      <c r="L54" s="398"/>
      <c r="M54" s="399"/>
      <c r="N54" s="400"/>
      <c r="O54" s="399"/>
      <c r="P54" s="399"/>
      <c r="Q54" s="399"/>
      <c r="R54" s="406"/>
      <c r="S54" s="402"/>
      <c r="T54" s="403"/>
      <c r="U54" s="504"/>
      <c r="V54" s="505"/>
      <c r="W54" s="310"/>
      <c r="X54" s="314"/>
      <c r="Y54" s="399"/>
      <c r="Z54" s="406"/>
      <c r="AA54" s="19"/>
      <c r="AB54" s="421" t="str">
        <f>+IF(C30="","-",C30)</f>
        <v>-</v>
      </c>
      <c r="AC54" s="422"/>
      <c r="AD54" s="420"/>
      <c r="AE54" s="412"/>
      <c r="AF54" s="412"/>
      <c r="AG54" s="412"/>
      <c r="AH54" s="412"/>
      <c r="AI54" s="418"/>
    </row>
    <row r="55" spans="1:35" ht="18" customHeight="1" thickBot="1">
      <c r="A55" s="664"/>
      <c r="B55" s="130" t="str">
        <f t="shared" si="6"/>
        <v/>
      </c>
      <c r="C55" s="485" t="str">
        <f t="shared" si="6"/>
        <v/>
      </c>
      <c r="D55" s="486"/>
      <c r="E55" s="216" t="s">
        <v>18</v>
      </c>
      <c r="F55" s="367"/>
      <c r="G55" s="368"/>
      <c r="H55" s="368"/>
      <c r="I55" s="388"/>
      <c r="J55" s="368"/>
      <c r="K55" s="389"/>
      <c r="L55" s="401"/>
      <c r="M55" s="390"/>
      <c r="N55" s="391"/>
      <c r="O55" s="390"/>
      <c r="P55" s="390"/>
      <c r="Q55" s="390"/>
      <c r="R55" s="391"/>
      <c r="S55" s="404"/>
      <c r="T55" s="405"/>
      <c r="U55" s="432"/>
      <c r="V55" s="433"/>
      <c r="W55" s="308"/>
      <c r="X55" s="315"/>
      <c r="Y55" s="487"/>
      <c r="Z55" s="488"/>
      <c r="AA55" s="19"/>
      <c r="AB55" s="423" t="str">
        <f>+IF(C32="","-",C32)</f>
        <v>-</v>
      </c>
      <c r="AC55" s="424"/>
      <c r="AD55" s="425"/>
      <c r="AE55" s="413"/>
      <c r="AF55" s="413"/>
      <c r="AG55" s="413"/>
      <c r="AH55" s="413"/>
      <c r="AI55" s="419"/>
    </row>
    <row r="56" spans="1:35" ht="18" customHeight="1" thickTop="1" thickBot="1">
      <c r="A56" s="665"/>
      <c r="B56" s="141" t="str">
        <f t="shared" si="6"/>
        <v/>
      </c>
      <c r="C56" s="489" t="str">
        <f>+IF(C33="","",C33)</f>
        <v>-</v>
      </c>
      <c r="D56" s="490"/>
      <c r="E56" s="219" t="s">
        <v>19</v>
      </c>
      <c r="F56" s="438"/>
      <c r="G56" s="439"/>
      <c r="H56" s="439"/>
      <c r="I56" s="440"/>
      <c r="J56" s="439"/>
      <c r="K56" s="441"/>
      <c r="L56" s="444"/>
      <c r="M56" s="442"/>
      <c r="N56" s="445"/>
      <c r="O56" s="442"/>
      <c r="P56" s="442"/>
      <c r="Q56" s="442"/>
      <c r="R56" s="443"/>
      <c r="S56" s="436"/>
      <c r="T56" s="437"/>
      <c r="U56" s="506"/>
      <c r="V56" s="507"/>
      <c r="W56" s="306"/>
      <c r="X56" s="316"/>
      <c r="Y56" s="442"/>
      <c r="Z56" s="443"/>
      <c r="AA56" s="19"/>
      <c r="AB56" s="426" t="s">
        <v>459</v>
      </c>
      <c r="AC56" s="427"/>
      <c r="AD56" s="407">
        <f>SUM(AD48:AE55)</f>
        <v>0</v>
      </c>
      <c r="AE56" s="408"/>
      <c r="AF56" s="414">
        <f>SUM(AF48:AG55)</f>
        <v>0</v>
      </c>
      <c r="AG56" s="415"/>
      <c r="AH56" s="407">
        <f>SUM(AH48:AI55)</f>
        <v>0</v>
      </c>
      <c r="AI56" s="408"/>
    </row>
    <row r="57" spans="1:35" ht="9" customHeight="1">
      <c r="A57" s="508"/>
      <c r="B57" s="508"/>
      <c r="C57" s="508"/>
      <c r="D57" s="508"/>
      <c r="E57" s="508"/>
      <c r="F57" s="508"/>
      <c r="G57" s="508"/>
      <c r="H57" s="508"/>
      <c r="I57" s="508"/>
      <c r="J57" s="508"/>
      <c r="K57" s="508"/>
      <c r="L57" s="508"/>
      <c r="M57" s="508"/>
      <c r="N57" s="508"/>
      <c r="O57" s="508"/>
      <c r="P57" s="508"/>
      <c r="Q57" s="508"/>
      <c r="R57" s="508"/>
      <c r="S57" s="508"/>
      <c r="T57" s="508"/>
      <c r="U57" s="508"/>
      <c r="V57" s="508"/>
      <c r="W57" s="508"/>
      <c r="X57" s="508"/>
      <c r="Y57" s="508"/>
      <c r="Z57" s="137"/>
    </row>
    <row r="58" spans="1:35" ht="15" customHeight="1">
      <c r="A58" s="681" t="s">
        <v>20</v>
      </c>
      <c r="B58" s="682"/>
      <c r="C58" s="682"/>
      <c r="D58" s="682"/>
      <c r="E58" s="682"/>
      <c r="F58" s="682"/>
      <c r="G58" s="682"/>
      <c r="H58" s="682"/>
      <c r="I58" s="682"/>
      <c r="J58" s="682"/>
      <c r="K58" s="682"/>
      <c r="L58" s="682"/>
      <c r="M58" s="682"/>
      <c r="N58" s="682"/>
      <c r="O58" s="682"/>
      <c r="P58" s="682"/>
      <c r="Q58" s="682"/>
      <c r="R58" s="682"/>
      <c r="S58" s="682"/>
      <c r="T58" s="682"/>
      <c r="U58" s="682"/>
      <c r="V58" s="682"/>
      <c r="W58" s="682"/>
      <c r="X58" s="682"/>
      <c r="Y58" s="682"/>
      <c r="Z58" s="683"/>
      <c r="AA58" s="33"/>
    </row>
    <row r="59" spans="1:35" ht="13.5" customHeight="1">
      <c r="A59" s="482" t="s">
        <v>382</v>
      </c>
      <c r="B59" s="483"/>
      <c r="C59" s="483"/>
      <c r="D59" s="483"/>
      <c r="E59" s="483"/>
      <c r="F59" s="483"/>
      <c r="G59" s="483"/>
      <c r="H59" s="483"/>
      <c r="I59" s="483"/>
      <c r="J59" s="483"/>
      <c r="K59" s="483"/>
      <c r="L59" s="483"/>
      <c r="M59" s="483"/>
      <c r="N59" s="483"/>
      <c r="O59" s="483"/>
      <c r="P59" s="483"/>
      <c r="Q59" s="483"/>
      <c r="R59" s="483"/>
      <c r="S59" s="483"/>
      <c r="T59" s="483"/>
      <c r="U59" s="483"/>
      <c r="V59" s="483"/>
      <c r="W59" s="483"/>
      <c r="X59" s="483"/>
      <c r="Y59" s="483"/>
      <c r="Z59" s="484"/>
      <c r="AA59" s="33"/>
    </row>
    <row r="60" spans="1:35" ht="13.5" customHeight="1">
      <c r="A60" s="482" t="s">
        <v>383</v>
      </c>
      <c r="B60" s="483"/>
      <c r="C60" s="483"/>
      <c r="D60" s="483"/>
      <c r="E60" s="483"/>
      <c r="F60" s="483"/>
      <c r="G60" s="483"/>
      <c r="H60" s="483"/>
      <c r="I60" s="483"/>
      <c r="J60" s="483"/>
      <c r="K60" s="483"/>
      <c r="L60" s="483"/>
      <c r="M60" s="483"/>
      <c r="N60" s="483"/>
      <c r="O60" s="483"/>
      <c r="P60" s="483"/>
      <c r="Q60" s="483"/>
      <c r="R60" s="483"/>
      <c r="S60" s="483"/>
      <c r="T60" s="483"/>
      <c r="U60" s="483"/>
      <c r="V60" s="483"/>
      <c r="W60" s="483"/>
      <c r="X60" s="483"/>
      <c r="Y60" s="483"/>
      <c r="Z60" s="484"/>
      <c r="AA60" s="20"/>
    </row>
    <row r="61" spans="1:35">
      <c r="A61" s="511" t="s">
        <v>21</v>
      </c>
      <c r="B61" s="512"/>
      <c r="C61" s="512"/>
      <c r="D61" s="513"/>
      <c r="E61" s="207"/>
      <c r="F61" s="515" t="s">
        <v>22</v>
      </c>
      <c r="G61" s="512"/>
      <c r="H61" s="513"/>
      <c r="I61" s="207"/>
      <c r="J61" s="515" t="s">
        <v>21</v>
      </c>
      <c r="K61" s="512"/>
      <c r="L61" s="512"/>
      <c r="M61" s="512"/>
      <c r="N61" s="513"/>
      <c r="O61" s="515" t="s">
        <v>182</v>
      </c>
      <c r="P61" s="512"/>
      <c r="Q61" s="512"/>
      <c r="R61" s="512"/>
      <c r="S61" s="516" t="s">
        <v>183</v>
      </c>
      <c r="T61" s="517"/>
      <c r="U61" s="517"/>
      <c r="V61" s="518"/>
      <c r="W61" s="514" t="s">
        <v>22</v>
      </c>
      <c r="X61" s="514"/>
      <c r="Z61" s="138"/>
    </row>
    <row r="62" spans="1:35" ht="14.1" customHeight="1">
      <c r="A62" s="509" t="s">
        <v>23</v>
      </c>
      <c r="B62" s="500"/>
      <c r="C62" s="500"/>
      <c r="D62" s="501"/>
      <c r="E62" s="206"/>
      <c r="F62" s="493">
        <v>0</v>
      </c>
      <c r="G62" s="494"/>
      <c r="H62" s="495"/>
      <c r="I62" s="262"/>
      <c r="J62" s="499" t="s">
        <v>24</v>
      </c>
      <c r="K62" s="500"/>
      <c r="L62" s="500"/>
      <c r="M62" s="500"/>
      <c r="N62" s="501"/>
      <c r="O62" s="499">
        <v>1</v>
      </c>
      <c r="P62" s="500"/>
      <c r="Q62" s="500"/>
      <c r="R62" s="500"/>
      <c r="S62" s="562" t="s">
        <v>194</v>
      </c>
      <c r="T62" s="563"/>
      <c r="U62" s="563"/>
      <c r="V62" s="564"/>
      <c r="W62" s="481">
        <v>2</v>
      </c>
      <c r="X62" s="481"/>
      <c r="Z62" s="138"/>
    </row>
    <row r="63" spans="1:35" ht="14.1" customHeight="1">
      <c r="A63" s="510" t="s">
        <v>184</v>
      </c>
      <c r="B63" s="497"/>
      <c r="C63" s="497"/>
      <c r="D63" s="498"/>
      <c r="E63" s="205"/>
      <c r="F63" s="496"/>
      <c r="G63" s="497"/>
      <c r="H63" s="498"/>
      <c r="I63" s="205"/>
      <c r="J63" s="496" t="s">
        <v>185</v>
      </c>
      <c r="K63" s="497"/>
      <c r="L63" s="497"/>
      <c r="M63" s="497"/>
      <c r="N63" s="498"/>
      <c r="O63" s="502"/>
      <c r="P63" s="503"/>
      <c r="Q63" s="503"/>
      <c r="R63" s="503"/>
      <c r="S63" s="565" t="s">
        <v>166</v>
      </c>
      <c r="T63" s="566"/>
      <c r="U63" s="566"/>
      <c r="V63" s="567"/>
      <c r="W63" s="481"/>
      <c r="X63" s="481"/>
      <c r="Z63" s="138"/>
    </row>
    <row r="64" spans="1:35" ht="14.1" customHeight="1">
      <c r="A64" s="509" t="s">
        <v>25</v>
      </c>
      <c r="B64" s="500"/>
      <c r="C64" s="500"/>
      <c r="D64" s="501"/>
      <c r="E64" s="206"/>
      <c r="F64" s="493">
        <v>3</v>
      </c>
      <c r="G64" s="494"/>
      <c r="H64" s="495"/>
      <c r="I64" s="262"/>
      <c r="J64" s="499" t="s">
        <v>544</v>
      </c>
      <c r="K64" s="500"/>
      <c r="L64" s="500"/>
      <c r="M64" s="500"/>
      <c r="N64" s="501"/>
      <c r="O64" s="499">
        <v>4</v>
      </c>
      <c r="P64" s="500"/>
      <c r="Q64" s="500"/>
      <c r="R64" s="500"/>
      <c r="S64" s="562" t="s">
        <v>186</v>
      </c>
      <c r="T64" s="563"/>
      <c r="U64" s="563"/>
      <c r="V64" s="564"/>
      <c r="W64" s="481" t="s">
        <v>380</v>
      </c>
      <c r="X64" s="481"/>
      <c r="Z64" s="138"/>
    </row>
    <row r="65" spans="1:27" ht="14.1" customHeight="1">
      <c r="A65" s="510" t="s">
        <v>187</v>
      </c>
      <c r="B65" s="497"/>
      <c r="C65" s="497"/>
      <c r="D65" s="498"/>
      <c r="E65" s="205"/>
      <c r="F65" s="496"/>
      <c r="G65" s="497"/>
      <c r="H65" s="498"/>
      <c r="I65" s="205"/>
      <c r="J65" s="496" t="s">
        <v>188</v>
      </c>
      <c r="K65" s="497"/>
      <c r="L65" s="497"/>
      <c r="M65" s="497"/>
      <c r="N65" s="498"/>
      <c r="O65" s="502"/>
      <c r="P65" s="503"/>
      <c r="Q65" s="503"/>
      <c r="R65" s="503"/>
      <c r="S65" s="565" t="s">
        <v>167</v>
      </c>
      <c r="T65" s="566"/>
      <c r="U65" s="566"/>
      <c r="V65" s="567"/>
      <c r="W65" s="481"/>
      <c r="X65" s="481"/>
      <c r="Z65" s="138"/>
    </row>
    <row r="66" spans="1:27" ht="14.1" customHeight="1">
      <c r="A66" s="509" t="s">
        <v>26</v>
      </c>
      <c r="B66" s="500"/>
      <c r="C66" s="500"/>
      <c r="D66" s="501"/>
      <c r="E66" s="206"/>
      <c r="F66" s="493">
        <v>6</v>
      </c>
      <c r="G66" s="494"/>
      <c r="H66" s="495"/>
      <c r="I66" s="262"/>
      <c r="J66" s="499" t="s">
        <v>189</v>
      </c>
      <c r="K66" s="500"/>
      <c r="L66" s="500"/>
      <c r="M66" s="500"/>
      <c r="N66" s="501"/>
      <c r="O66" s="499">
        <v>7</v>
      </c>
      <c r="P66" s="500"/>
      <c r="Q66" s="500"/>
      <c r="R66" s="500"/>
      <c r="S66" s="568" t="s">
        <v>190</v>
      </c>
      <c r="T66" s="569"/>
      <c r="U66" s="569"/>
      <c r="V66" s="570"/>
      <c r="W66" s="481">
        <v>8</v>
      </c>
      <c r="X66" s="481"/>
      <c r="Z66" s="138"/>
    </row>
    <row r="67" spans="1:27" ht="14.1" customHeight="1">
      <c r="A67" s="510" t="s">
        <v>191</v>
      </c>
      <c r="B67" s="497"/>
      <c r="C67" s="497"/>
      <c r="D67" s="498"/>
      <c r="E67" s="205"/>
      <c r="F67" s="496"/>
      <c r="G67" s="497"/>
      <c r="H67" s="498"/>
      <c r="I67" s="205"/>
      <c r="J67" s="496" t="s">
        <v>192</v>
      </c>
      <c r="K67" s="497"/>
      <c r="L67" s="497"/>
      <c r="M67" s="497"/>
      <c r="N67" s="498"/>
      <c r="O67" s="502"/>
      <c r="P67" s="503"/>
      <c r="Q67" s="503"/>
      <c r="R67" s="503"/>
      <c r="S67" s="565" t="s">
        <v>193</v>
      </c>
      <c r="T67" s="566"/>
      <c r="U67" s="566"/>
      <c r="V67" s="567"/>
      <c r="W67" s="481"/>
      <c r="X67" s="481"/>
      <c r="Z67" s="138"/>
    </row>
    <row r="68" spans="1:27" ht="13.5" customHeight="1">
      <c r="A68" s="482" t="s">
        <v>381</v>
      </c>
      <c r="B68" s="483"/>
      <c r="C68" s="483"/>
      <c r="D68" s="483"/>
      <c r="E68" s="483"/>
      <c r="F68" s="483"/>
      <c r="G68" s="483"/>
      <c r="H68" s="483"/>
      <c r="I68" s="483"/>
      <c r="J68" s="483"/>
      <c r="K68" s="483"/>
      <c r="L68" s="483"/>
      <c r="M68" s="483"/>
      <c r="N68" s="483"/>
      <c r="O68" s="483"/>
      <c r="P68" s="483"/>
      <c r="Q68" s="483"/>
      <c r="R68" s="483"/>
      <c r="S68" s="483"/>
      <c r="T68" s="483"/>
      <c r="U68" s="483"/>
      <c r="V68" s="483"/>
      <c r="W68" s="483"/>
      <c r="X68" s="483"/>
      <c r="Y68" s="483"/>
      <c r="Z68" s="484"/>
      <c r="AA68" s="20"/>
    </row>
    <row r="69" spans="1:27" ht="13.5" customHeight="1">
      <c r="A69" s="482" t="s">
        <v>548</v>
      </c>
      <c r="B69" s="483"/>
      <c r="C69" s="483"/>
      <c r="D69" s="483"/>
      <c r="E69" s="483"/>
      <c r="F69" s="483"/>
      <c r="G69" s="483"/>
      <c r="H69" s="483"/>
      <c r="I69" s="483"/>
      <c r="J69" s="483"/>
      <c r="K69" s="483"/>
      <c r="L69" s="483"/>
      <c r="M69" s="483"/>
      <c r="N69" s="483"/>
      <c r="O69" s="483"/>
      <c r="P69" s="483"/>
      <c r="Q69" s="483"/>
      <c r="R69" s="483"/>
      <c r="S69" s="483"/>
      <c r="T69" s="483"/>
      <c r="U69" s="483"/>
      <c r="V69" s="483"/>
      <c r="W69" s="483"/>
      <c r="X69" s="483"/>
      <c r="Y69" s="483"/>
      <c r="Z69" s="484"/>
      <c r="AA69" s="20"/>
    </row>
    <row r="70" spans="1:27" ht="13.5" customHeight="1">
      <c r="A70" s="482" t="s">
        <v>545</v>
      </c>
      <c r="B70" s="483"/>
      <c r="C70" s="483"/>
      <c r="D70" s="483"/>
      <c r="E70" s="483"/>
      <c r="F70" s="483"/>
      <c r="G70" s="483"/>
      <c r="H70" s="483"/>
      <c r="I70" s="483"/>
      <c r="J70" s="483"/>
      <c r="K70" s="483"/>
      <c r="L70" s="483"/>
      <c r="M70" s="483"/>
      <c r="N70" s="483"/>
      <c r="O70" s="483"/>
      <c r="P70" s="483"/>
      <c r="Q70" s="483"/>
      <c r="R70" s="483"/>
      <c r="S70" s="483"/>
      <c r="T70" s="483"/>
      <c r="U70" s="483"/>
      <c r="V70" s="483"/>
      <c r="W70" s="483"/>
      <c r="X70" s="483"/>
      <c r="Y70" s="483"/>
      <c r="Z70" s="484"/>
      <c r="AA70" s="20"/>
    </row>
    <row r="71" spans="1:27" ht="13.5" customHeight="1">
      <c r="A71" s="482" t="s">
        <v>546</v>
      </c>
      <c r="B71" s="483"/>
      <c r="C71" s="483"/>
      <c r="D71" s="483"/>
      <c r="E71" s="483"/>
      <c r="F71" s="483"/>
      <c r="G71" s="483"/>
      <c r="H71" s="483"/>
      <c r="I71" s="483"/>
      <c r="J71" s="483"/>
      <c r="K71" s="483"/>
      <c r="L71" s="483"/>
      <c r="M71" s="483"/>
      <c r="N71" s="483"/>
      <c r="O71" s="483"/>
      <c r="P71" s="483"/>
      <c r="Q71" s="483"/>
      <c r="R71" s="483"/>
      <c r="S71" s="483"/>
      <c r="T71" s="483"/>
      <c r="U71" s="483"/>
      <c r="V71" s="483"/>
      <c r="W71" s="483"/>
      <c r="X71" s="483"/>
      <c r="Y71" s="483"/>
      <c r="Z71" s="484"/>
      <c r="AA71" s="20"/>
    </row>
    <row r="72" spans="1:27" ht="13.5" customHeight="1">
      <c r="A72" s="482" t="s">
        <v>549</v>
      </c>
      <c r="B72" s="483"/>
      <c r="C72" s="483"/>
      <c r="D72" s="483"/>
      <c r="E72" s="483"/>
      <c r="F72" s="483"/>
      <c r="G72" s="483"/>
      <c r="H72" s="483"/>
      <c r="I72" s="483"/>
      <c r="J72" s="483"/>
      <c r="K72" s="483"/>
      <c r="L72" s="483"/>
      <c r="M72" s="483"/>
      <c r="N72" s="483"/>
      <c r="O72" s="483"/>
      <c r="P72" s="483"/>
      <c r="Q72" s="483"/>
      <c r="R72" s="483"/>
      <c r="S72" s="483"/>
      <c r="T72" s="483"/>
      <c r="U72" s="483"/>
      <c r="V72" s="483"/>
      <c r="W72" s="483"/>
      <c r="X72" s="483"/>
      <c r="Y72" s="483"/>
      <c r="Z72" s="484"/>
      <c r="AA72" s="20"/>
    </row>
    <row r="73" spans="1:27" ht="13.5" customHeight="1">
      <c r="A73" s="482" t="s">
        <v>547</v>
      </c>
      <c r="B73" s="483"/>
      <c r="C73" s="483"/>
      <c r="D73" s="483"/>
      <c r="E73" s="483"/>
      <c r="F73" s="483"/>
      <c r="G73" s="483"/>
      <c r="H73" s="483"/>
      <c r="I73" s="483"/>
      <c r="J73" s="483"/>
      <c r="K73" s="483"/>
      <c r="L73" s="483"/>
      <c r="M73" s="483"/>
      <c r="N73" s="483"/>
      <c r="O73" s="483"/>
      <c r="P73" s="483"/>
      <c r="Q73" s="483"/>
      <c r="R73" s="483"/>
      <c r="S73" s="483"/>
      <c r="T73" s="483"/>
      <c r="U73" s="483"/>
      <c r="V73" s="483"/>
      <c r="W73" s="483"/>
      <c r="X73" s="483"/>
      <c r="Y73" s="20"/>
      <c r="Z73" s="243"/>
      <c r="AA73" s="20"/>
    </row>
    <row r="74" spans="1:27" ht="13.5" customHeight="1">
      <c r="A74" s="482" t="s">
        <v>551</v>
      </c>
      <c r="B74" s="483"/>
      <c r="C74" s="483"/>
      <c r="D74" s="483"/>
      <c r="E74" s="483"/>
      <c r="F74" s="483"/>
      <c r="G74" s="483"/>
      <c r="H74" s="483"/>
      <c r="I74" s="483"/>
      <c r="J74" s="483"/>
      <c r="K74" s="483"/>
      <c r="L74" s="483"/>
      <c r="M74" s="483"/>
      <c r="N74" s="483"/>
      <c r="O74" s="483"/>
      <c r="P74" s="483"/>
      <c r="Q74" s="483"/>
      <c r="R74" s="483"/>
      <c r="S74" s="483"/>
      <c r="T74" s="483"/>
      <c r="U74" s="483"/>
      <c r="V74" s="483"/>
      <c r="W74" s="483"/>
      <c r="X74" s="483"/>
      <c r="Y74" s="20"/>
      <c r="Z74" s="243"/>
      <c r="AA74" s="20"/>
    </row>
    <row r="75" spans="1:27" ht="13.5" customHeight="1">
      <c r="A75" s="482" t="s">
        <v>550</v>
      </c>
      <c r="B75" s="483"/>
      <c r="C75" s="483"/>
      <c r="D75" s="483"/>
      <c r="E75" s="483"/>
      <c r="F75" s="483"/>
      <c r="G75" s="483"/>
      <c r="H75" s="483"/>
      <c r="I75" s="483"/>
      <c r="J75" s="483"/>
      <c r="K75" s="483"/>
      <c r="L75" s="483"/>
      <c r="M75" s="483"/>
      <c r="N75" s="483"/>
      <c r="O75" s="483"/>
      <c r="P75" s="483"/>
      <c r="Q75" s="483"/>
      <c r="R75" s="483"/>
      <c r="S75" s="483"/>
      <c r="T75" s="483"/>
      <c r="U75" s="483"/>
      <c r="V75" s="483"/>
      <c r="W75" s="483"/>
      <c r="X75" s="483"/>
      <c r="Y75" s="483"/>
      <c r="Z75" s="484"/>
      <c r="AA75" s="20"/>
    </row>
    <row r="76" spans="1:27" ht="27.75" customHeight="1">
      <c r="A76" s="571" t="s">
        <v>15</v>
      </c>
      <c r="B76" s="572"/>
      <c r="C76" s="678" t="s">
        <v>552</v>
      </c>
      <c r="D76" s="672"/>
      <c r="E76" s="672"/>
      <c r="F76" s="672"/>
      <c r="G76" s="672"/>
      <c r="H76" s="672"/>
      <c r="I76" s="672"/>
      <c r="J76" s="672"/>
      <c r="K76" s="572"/>
      <c r="L76" s="678" t="s">
        <v>553</v>
      </c>
      <c r="M76" s="672"/>
      <c r="N76" s="672"/>
      <c r="O76" s="672"/>
      <c r="P76" s="672"/>
      <c r="Q76" s="672"/>
      <c r="R76" s="672"/>
      <c r="S76" s="672"/>
      <c r="T76" s="673"/>
      <c r="U76" s="671" t="s">
        <v>27</v>
      </c>
      <c r="V76" s="672"/>
      <c r="W76" s="672"/>
      <c r="X76" s="673"/>
      <c r="Y76" s="11"/>
      <c r="Z76" s="139"/>
    </row>
    <row r="77" spans="1:27" ht="18.75" customHeight="1">
      <c r="A77" s="573" t="s">
        <v>28</v>
      </c>
      <c r="B77" s="574"/>
      <c r="C77" s="679">
        <v>1</v>
      </c>
      <c r="D77" s="676"/>
      <c r="E77" s="676"/>
      <c r="F77" s="676"/>
      <c r="G77" s="676"/>
      <c r="H77" s="676"/>
      <c r="I77" s="676"/>
      <c r="J77" s="676"/>
      <c r="K77" s="680"/>
      <c r="L77" s="679">
        <v>2</v>
      </c>
      <c r="M77" s="676"/>
      <c r="N77" s="676"/>
      <c r="O77" s="676"/>
      <c r="P77" s="676"/>
      <c r="Q77" s="676"/>
      <c r="R77" s="676"/>
      <c r="S77" s="676"/>
      <c r="T77" s="677"/>
      <c r="U77" s="675">
        <v>3</v>
      </c>
      <c r="V77" s="676"/>
      <c r="W77" s="676"/>
      <c r="X77" s="677"/>
      <c r="Y77" s="15"/>
      <c r="Z77" s="140"/>
    </row>
    <row r="78" spans="1:27" ht="16.5" customHeight="1">
      <c r="A78" s="575" t="s">
        <v>554</v>
      </c>
      <c r="B78" s="576"/>
      <c r="C78" s="576"/>
      <c r="D78" s="576"/>
      <c r="E78" s="576"/>
      <c r="F78" s="576"/>
      <c r="G78" s="576"/>
      <c r="H78" s="576"/>
      <c r="I78" s="576"/>
      <c r="J78" s="576"/>
      <c r="K78" s="576"/>
      <c r="L78" s="576"/>
      <c r="M78" s="576"/>
      <c r="N78" s="576"/>
      <c r="O78" s="576"/>
      <c r="P78" s="576"/>
      <c r="Q78" s="576"/>
      <c r="R78" s="576"/>
      <c r="S78" s="576"/>
      <c r="T78" s="576"/>
      <c r="U78" s="576"/>
      <c r="V78" s="576"/>
      <c r="W78" s="576"/>
      <c r="X78" s="576"/>
      <c r="Y78" s="576"/>
      <c r="Z78" s="577"/>
      <c r="AA78" s="20"/>
    </row>
    <row r="79" spans="1:27" ht="11.25" customHeight="1">
      <c r="A79" s="561"/>
      <c r="B79" s="561"/>
      <c r="C79" s="561"/>
      <c r="D79" s="561"/>
      <c r="E79" s="561"/>
      <c r="F79" s="561"/>
      <c r="G79" s="561"/>
      <c r="H79" s="561"/>
      <c r="I79" s="561"/>
      <c r="J79" s="561"/>
      <c r="K79" s="561"/>
      <c r="L79" s="561"/>
      <c r="M79" s="561"/>
      <c r="N79" s="561"/>
      <c r="O79" s="578" t="s">
        <v>29</v>
      </c>
      <c r="P79" s="578"/>
      <c r="Q79" s="578"/>
      <c r="R79" s="578"/>
      <c r="S79" s="578"/>
      <c r="T79" s="578"/>
      <c r="U79" s="578"/>
      <c r="V79" s="578"/>
      <c r="W79" s="578"/>
      <c r="X79" s="578"/>
      <c r="Y79" s="578"/>
      <c r="Z79" s="578"/>
      <c r="AA79" s="21"/>
    </row>
  </sheetData>
  <mergeCells count="455">
    <mergeCell ref="Y21:Z21"/>
    <mergeCell ref="Y22:Z22"/>
    <mergeCell ref="Y32:Z32"/>
    <mergeCell ref="Y33:Z33"/>
    <mergeCell ref="W15:X15"/>
    <mergeCell ref="W16:X16"/>
    <mergeCell ref="W17:X17"/>
    <mergeCell ref="W18:X18"/>
    <mergeCell ref="W19:X19"/>
    <mergeCell ref="W20:X20"/>
    <mergeCell ref="W21:X21"/>
    <mergeCell ref="W22:X22"/>
    <mergeCell ref="W23:X23"/>
    <mergeCell ref="W26:X26"/>
    <mergeCell ref="W27:X27"/>
    <mergeCell ref="W28:X28"/>
    <mergeCell ref="W29:X29"/>
    <mergeCell ref="W30:X30"/>
    <mergeCell ref="W31:X31"/>
    <mergeCell ref="W32:X32"/>
    <mergeCell ref="W33:X33"/>
    <mergeCell ref="Y23:Z23"/>
    <mergeCell ref="Y24:Z24"/>
    <mergeCell ref="Y25:Z25"/>
    <mergeCell ref="T14:Z14"/>
    <mergeCell ref="Y15:Z15"/>
    <mergeCell ref="AB38:AJ38"/>
    <mergeCell ref="AB39:AJ39"/>
    <mergeCell ref="O36:R38"/>
    <mergeCell ref="O39:R39"/>
    <mergeCell ref="O40:R40"/>
    <mergeCell ref="O41:R41"/>
    <mergeCell ref="O42:R42"/>
    <mergeCell ref="Y42:Z42"/>
    <mergeCell ref="U39:V39"/>
    <mergeCell ref="Y35:Z38"/>
    <mergeCell ref="Y39:Z39"/>
    <mergeCell ref="Y40:Z40"/>
    <mergeCell ref="Y41:Z41"/>
    <mergeCell ref="W36:W38"/>
    <mergeCell ref="X36:X38"/>
    <mergeCell ref="S39:T39"/>
    <mergeCell ref="S40:T40"/>
    <mergeCell ref="Y16:Z16"/>
    <mergeCell ref="Y17:Z17"/>
    <mergeCell ref="Y18:Z18"/>
    <mergeCell ref="Y19:Z19"/>
    <mergeCell ref="Y20:Z20"/>
    <mergeCell ref="W24:X24"/>
    <mergeCell ref="W25:X25"/>
    <mergeCell ref="I14:I15"/>
    <mergeCell ref="I16:I17"/>
    <mergeCell ref="I18:I19"/>
    <mergeCell ref="E34:Z34"/>
    <mergeCell ref="Y43:Z43"/>
    <mergeCell ref="L23:M23"/>
    <mergeCell ref="L24:M24"/>
    <mergeCell ref="L25:M25"/>
    <mergeCell ref="R27:S27"/>
    <mergeCell ref="R28:S28"/>
    <mergeCell ref="R24:S24"/>
    <mergeCell ref="P24:Q24"/>
    <mergeCell ref="P25:Q25"/>
    <mergeCell ref="U41:V41"/>
    <mergeCell ref="U42:V42"/>
    <mergeCell ref="L26:M26"/>
    <mergeCell ref="Y26:Z26"/>
    <mergeCell ref="Y27:Z27"/>
    <mergeCell ref="Y28:Z28"/>
    <mergeCell ref="Y29:Z29"/>
    <mergeCell ref="Y30:Z30"/>
    <mergeCell ref="Y31:Z31"/>
    <mergeCell ref="L18:M18"/>
    <mergeCell ref="L19:M19"/>
    <mergeCell ref="L20:M20"/>
    <mergeCell ref="L21:M21"/>
    <mergeCell ref="L22:M22"/>
    <mergeCell ref="N19:O19"/>
    <mergeCell ref="N32:O32"/>
    <mergeCell ref="N33:O33"/>
    <mergeCell ref="P22:Q22"/>
    <mergeCell ref="P26:Q26"/>
    <mergeCell ref="P27:Q27"/>
    <mergeCell ref="P28:Q28"/>
    <mergeCell ref="P29:Q29"/>
    <mergeCell ref="N20:O20"/>
    <mergeCell ref="N21:O21"/>
    <mergeCell ref="N22:O22"/>
    <mergeCell ref="N23:O23"/>
    <mergeCell ref="N24:O24"/>
    <mergeCell ref="N25:O25"/>
    <mergeCell ref="U76:X76"/>
    <mergeCell ref="AB43:AI44"/>
    <mergeCell ref="U77:X77"/>
    <mergeCell ref="L76:T76"/>
    <mergeCell ref="L77:T77"/>
    <mergeCell ref="C77:K77"/>
    <mergeCell ref="C76:K76"/>
    <mergeCell ref="U43:V43"/>
    <mergeCell ref="C44:D44"/>
    <mergeCell ref="Y44:Z44"/>
    <mergeCell ref="C45:D45"/>
    <mergeCell ref="Y45:Z45"/>
    <mergeCell ref="C46:D46"/>
    <mergeCell ref="A60:Z60"/>
    <mergeCell ref="A58:Z58"/>
    <mergeCell ref="U44:V44"/>
    <mergeCell ref="U45:V45"/>
    <mergeCell ref="U46:V46"/>
    <mergeCell ref="U47:V47"/>
    <mergeCell ref="A70:Z70"/>
    <mergeCell ref="A73:X73"/>
    <mergeCell ref="A74:X74"/>
    <mergeCell ref="Y46:Z46"/>
    <mergeCell ref="C47:D47"/>
    <mergeCell ref="U51:V51"/>
    <mergeCell ref="U52:V52"/>
    <mergeCell ref="F46:H46"/>
    <mergeCell ref="Y52:Z52"/>
    <mergeCell ref="C51:D51"/>
    <mergeCell ref="Y51:Z51"/>
    <mergeCell ref="C52:D52"/>
    <mergeCell ref="C49:D49"/>
    <mergeCell ref="Y49:Z49"/>
    <mergeCell ref="C50:D50"/>
    <mergeCell ref="S52:T52"/>
    <mergeCell ref="I46:K46"/>
    <mergeCell ref="I47:K47"/>
    <mergeCell ref="I48:K48"/>
    <mergeCell ref="L50:N50"/>
    <mergeCell ref="L51:N51"/>
    <mergeCell ref="L52:N52"/>
    <mergeCell ref="Y47:Z47"/>
    <mergeCell ref="A12:C12"/>
    <mergeCell ref="F12:G12"/>
    <mergeCell ref="J12:K12"/>
    <mergeCell ref="O12:Z12"/>
    <mergeCell ref="B13:J13"/>
    <mergeCell ref="K13:Z13"/>
    <mergeCell ref="F14:G14"/>
    <mergeCell ref="F18:G18"/>
    <mergeCell ref="C18:D18"/>
    <mergeCell ref="F16:G16"/>
    <mergeCell ref="B16:D17"/>
    <mergeCell ref="L17:M17"/>
    <mergeCell ref="L15:M15"/>
    <mergeCell ref="N15:O15"/>
    <mergeCell ref="N16:O16"/>
    <mergeCell ref="N17:O17"/>
    <mergeCell ref="N18:O18"/>
    <mergeCell ref="L14:S14"/>
    <mergeCell ref="A13:A56"/>
    <mergeCell ref="P30:Q30"/>
    <mergeCell ref="C48:D48"/>
    <mergeCell ref="Y48:Z48"/>
    <mergeCell ref="Y50:Z50"/>
    <mergeCell ref="U48:V48"/>
    <mergeCell ref="T7:Z7"/>
    <mergeCell ref="A10:C10"/>
    <mergeCell ref="A11:C11"/>
    <mergeCell ref="O10:Z11"/>
    <mergeCell ref="A8:C8"/>
    <mergeCell ref="O8:S8"/>
    <mergeCell ref="T8:Z8"/>
    <mergeCell ref="A9:C9"/>
    <mergeCell ref="O9:S9"/>
    <mergeCell ref="T9:Z9"/>
    <mergeCell ref="D7:N7"/>
    <mergeCell ref="D8:N8"/>
    <mergeCell ref="D9:N9"/>
    <mergeCell ref="D10:N11"/>
    <mergeCell ref="A7:C7"/>
    <mergeCell ref="O7:S7"/>
    <mergeCell ref="A5:C5"/>
    <mergeCell ref="O5:S5"/>
    <mergeCell ref="T5:Z5"/>
    <mergeCell ref="A6:C6"/>
    <mergeCell ref="O6:S6"/>
    <mergeCell ref="T6:Z6"/>
    <mergeCell ref="A1:L1"/>
    <mergeCell ref="A3:Z3"/>
    <mergeCell ref="D5:N5"/>
    <mergeCell ref="D6:N6"/>
    <mergeCell ref="A4:Z4"/>
    <mergeCell ref="R1:Z1"/>
    <mergeCell ref="A79:N79"/>
    <mergeCell ref="S62:V62"/>
    <mergeCell ref="S63:V63"/>
    <mergeCell ref="S64:V64"/>
    <mergeCell ref="S65:V65"/>
    <mergeCell ref="S66:V66"/>
    <mergeCell ref="S67:V67"/>
    <mergeCell ref="A76:B76"/>
    <mergeCell ref="A77:B77"/>
    <mergeCell ref="A78:Z78"/>
    <mergeCell ref="A75:Z75"/>
    <mergeCell ref="A72:Z72"/>
    <mergeCell ref="A71:Z71"/>
    <mergeCell ref="A66:D66"/>
    <mergeCell ref="J66:N66"/>
    <mergeCell ref="A69:Z69"/>
    <mergeCell ref="A68:Z68"/>
    <mergeCell ref="A67:D67"/>
    <mergeCell ref="O79:Z79"/>
    <mergeCell ref="J67:N67"/>
    <mergeCell ref="O66:R67"/>
    <mergeCell ref="A64:D64"/>
    <mergeCell ref="A65:D65"/>
    <mergeCell ref="F66:H67"/>
    <mergeCell ref="C42:D42"/>
    <mergeCell ref="K14:K15"/>
    <mergeCell ref="C30:D30"/>
    <mergeCell ref="B34:D34"/>
    <mergeCell ref="F32:G32"/>
    <mergeCell ref="C31:D31"/>
    <mergeCell ref="C29:D29"/>
    <mergeCell ref="E32:E33"/>
    <mergeCell ref="C33:D33"/>
    <mergeCell ref="C19:D19"/>
    <mergeCell ref="E14:E15"/>
    <mergeCell ref="B37:B38"/>
    <mergeCell ref="C37:D38"/>
    <mergeCell ref="C39:D39"/>
    <mergeCell ref="F39:H39"/>
    <mergeCell ref="I39:K39"/>
    <mergeCell ref="F35:K35"/>
    <mergeCell ref="L16:M16"/>
    <mergeCell ref="R15:S15"/>
    <mergeCell ref="P15:Q15"/>
    <mergeCell ref="C28:D28"/>
    <mergeCell ref="P16:Q16"/>
    <mergeCell ref="C27:D27"/>
    <mergeCell ref="C20:D20"/>
    <mergeCell ref="F26:G26"/>
    <mergeCell ref="P33:Q33"/>
    <mergeCell ref="N29:O29"/>
    <mergeCell ref="N30:O30"/>
    <mergeCell ref="P31:Q31"/>
    <mergeCell ref="P32:Q32"/>
    <mergeCell ref="E28:E29"/>
    <mergeCell ref="E30:E31"/>
    <mergeCell ref="N26:O26"/>
    <mergeCell ref="L29:M29"/>
    <mergeCell ref="L30:M30"/>
    <mergeCell ref="L27:M27"/>
    <mergeCell ref="L28:M28"/>
    <mergeCell ref="P20:Q20"/>
    <mergeCell ref="P21:Q21"/>
    <mergeCell ref="P23:Q23"/>
    <mergeCell ref="N27:O27"/>
    <mergeCell ref="C43:D43"/>
    <mergeCell ref="C41:D41"/>
    <mergeCell ref="C14:D14"/>
    <mergeCell ref="C15:D15"/>
    <mergeCell ref="C32:D32"/>
    <mergeCell ref="F28:G28"/>
    <mergeCell ref="F20:G20"/>
    <mergeCell ref="F22:G22"/>
    <mergeCell ref="F24:G24"/>
    <mergeCell ref="C21:D21"/>
    <mergeCell ref="C23:D23"/>
    <mergeCell ref="C22:D22"/>
    <mergeCell ref="E16:E17"/>
    <mergeCell ref="E18:E19"/>
    <mergeCell ref="E20:E21"/>
    <mergeCell ref="E22:E23"/>
    <mergeCell ref="C24:D24"/>
    <mergeCell ref="C25:D25"/>
    <mergeCell ref="C26:D26"/>
    <mergeCell ref="F30:G30"/>
    <mergeCell ref="C40:D40"/>
    <mergeCell ref="F40:H40"/>
    <mergeCell ref="E24:E25"/>
    <mergeCell ref="E26:E27"/>
    <mergeCell ref="W61:X61"/>
    <mergeCell ref="W62:X63"/>
    <mergeCell ref="F61:H61"/>
    <mergeCell ref="J61:N61"/>
    <mergeCell ref="J62:N62"/>
    <mergeCell ref="J63:N63"/>
    <mergeCell ref="O61:R61"/>
    <mergeCell ref="O62:R63"/>
    <mergeCell ref="S61:V61"/>
    <mergeCell ref="W66:X67"/>
    <mergeCell ref="A59:Z59"/>
    <mergeCell ref="C55:D55"/>
    <mergeCell ref="Y55:Z55"/>
    <mergeCell ref="C56:D56"/>
    <mergeCell ref="Y56:Z56"/>
    <mergeCell ref="C53:D53"/>
    <mergeCell ref="Y53:Z53"/>
    <mergeCell ref="C54:D54"/>
    <mergeCell ref="Y54:Z54"/>
    <mergeCell ref="F64:H65"/>
    <mergeCell ref="W64:X65"/>
    <mergeCell ref="J64:N64"/>
    <mergeCell ref="J65:N65"/>
    <mergeCell ref="O64:R65"/>
    <mergeCell ref="U53:V53"/>
    <mergeCell ref="U54:V54"/>
    <mergeCell ref="U55:V55"/>
    <mergeCell ref="U56:V56"/>
    <mergeCell ref="A57:Y57"/>
    <mergeCell ref="A62:D62"/>
    <mergeCell ref="A63:D63"/>
    <mergeCell ref="F62:H63"/>
    <mergeCell ref="A61:D61"/>
    <mergeCell ref="R16:S16"/>
    <mergeCell ref="R17:S17"/>
    <mergeCell ref="R18:S18"/>
    <mergeCell ref="R19:S19"/>
    <mergeCell ref="R20:S20"/>
    <mergeCell ref="R21:S21"/>
    <mergeCell ref="R22:S22"/>
    <mergeCell ref="R23:S23"/>
    <mergeCell ref="P17:Q17"/>
    <mergeCell ref="P18:Q18"/>
    <mergeCell ref="P19:Q19"/>
    <mergeCell ref="R33:S33"/>
    <mergeCell ref="R25:S25"/>
    <mergeCell ref="R26:S26"/>
    <mergeCell ref="B35:B36"/>
    <mergeCell ref="C35:D36"/>
    <mergeCell ref="L31:M31"/>
    <mergeCell ref="L32:M32"/>
    <mergeCell ref="L33:M33"/>
    <mergeCell ref="N31:O31"/>
    <mergeCell ref="E35:E38"/>
    <mergeCell ref="I36:K38"/>
    <mergeCell ref="F36:H38"/>
    <mergeCell ref="S36:T38"/>
    <mergeCell ref="N28:O28"/>
    <mergeCell ref="L35:X35"/>
    <mergeCell ref="R29:S29"/>
    <mergeCell ref="R30:S30"/>
    <mergeCell ref="R31:S31"/>
    <mergeCell ref="R32:S32"/>
    <mergeCell ref="L36:N38"/>
    <mergeCell ref="S53:T53"/>
    <mergeCell ref="S54:T54"/>
    <mergeCell ref="F51:H51"/>
    <mergeCell ref="F52:H52"/>
    <mergeCell ref="F53:H53"/>
    <mergeCell ref="I51:K51"/>
    <mergeCell ref="I52:K52"/>
    <mergeCell ref="I53:K53"/>
    <mergeCell ref="O51:R51"/>
    <mergeCell ref="O52:R52"/>
    <mergeCell ref="O53:R53"/>
    <mergeCell ref="S51:T51"/>
    <mergeCell ref="L53:N53"/>
    <mergeCell ref="L54:N54"/>
    <mergeCell ref="S55:T55"/>
    <mergeCell ref="S56:T56"/>
    <mergeCell ref="F54:H54"/>
    <mergeCell ref="F55:H55"/>
    <mergeCell ref="F56:H56"/>
    <mergeCell ref="I54:K54"/>
    <mergeCell ref="I55:K55"/>
    <mergeCell ref="I56:K56"/>
    <mergeCell ref="O54:R54"/>
    <mergeCell ref="O55:R55"/>
    <mergeCell ref="O56:R56"/>
    <mergeCell ref="L56:N56"/>
    <mergeCell ref="L55:N55"/>
    <mergeCell ref="AD47:AE47"/>
    <mergeCell ref="AD48:AE48"/>
    <mergeCell ref="AD49:AE49"/>
    <mergeCell ref="AD50:AE50"/>
    <mergeCell ref="AB47:AC47"/>
    <mergeCell ref="AB48:AC48"/>
    <mergeCell ref="F47:H47"/>
    <mergeCell ref="F48:H48"/>
    <mergeCell ref="F49:H49"/>
    <mergeCell ref="F50:H50"/>
    <mergeCell ref="I49:K49"/>
    <mergeCell ref="I50:K50"/>
    <mergeCell ref="O47:R47"/>
    <mergeCell ref="O48:R48"/>
    <mergeCell ref="O49:R49"/>
    <mergeCell ref="O50:R50"/>
    <mergeCell ref="L47:N47"/>
    <mergeCell ref="L48:N48"/>
    <mergeCell ref="S50:T50"/>
    <mergeCell ref="U49:V49"/>
    <mergeCell ref="U50:V50"/>
    <mergeCell ref="AD52:AE52"/>
    <mergeCell ref="AD56:AE56"/>
    <mergeCell ref="AB49:AC49"/>
    <mergeCell ref="AB50:AC50"/>
    <mergeCell ref="AB51:AC51"/>
    <mergeCell ref="AB52:AC52"/>
    <mergeCell ref="AB53:AC53"/>
    <mergeCell ref="AB54:AC54"/>
    <mergeCell ref="AB55:AC55"/>
    <mergeCell ref="AD53:AE53"/>
    <mergeCell ref="AD54:AE54"/>
    <mergeCell ref="AD55:AE55"/>
    <mergeCell ref="AB56:AC56"/>
    <mergeCell ref="AD51:AE51"/>
    <mergeCell ref="AH56:AI56"/>
    <mergeCell ref="AF47:AG47"/>
    <mergeCell ref="AF48:AG48"/>
    <mergeCell ref="AF49:AG49"/>
    <mergeCell ref="AF50:AG50"/>
    <mergeCell ref="AF51:AG51"/>
    <mergeCell ref="AF52:AG52"/>
    <mergeCell ref="AF53:AG53"/>
    <mergeCell ref="AF54:AG54"/>
    <mergeCell ref="AF55:AG55"/>
    <mergeCell ref="AF56:AG56"/>
    <mergeCell ref="AH47:AI47"/>
    <mergeCell ref="AH48:AI48"/>
    <mergeCell ref="AH49:AI49"/>
    <mergeCell ref="AH50:AI50"/>
    <mergeCell ref="AH51:AI51"/>
    <mergeCell ref="AH52:AI52"/>
    <mergeCell ref="AH53:AI53"/>
    <mergeCell ref="AH54:AI54"/>
    <mergeCell ref="AH55:AI55"/>
    <mergeCell ref="S44:T44"/>
    <mergeCell ref="S45:T45"/>
    <mergeCell ref="S46:T46"/>
    <mergeCell ref="S47:T47"/>
    <mergeCell ref="S48:T48"/>
    <mergeCell ref="S49:T49"/>
    <mergeCell ref="F44:H44"/>
    <mergeCell ref="F45:H45"/>
    <mergeCell ref="O44:R44"/>
    <mergeCell ref="O45:R45"/>
    <mergeCell ref="O46:R46"/>
    <mergeCell ref="L44:N44"/>
    <mergeCell ref="L45:N45"/>
    <mergeCell ref="L46:N46"/>
    <mergeCell ref="L49:N49"/>
    <mergeCell ref="I44:K44"/>
    <mergeCell ref="I45:K45"/>
    <mergeCell ref="S43:T43"/>
    <mergeCell ref="F42:H42"/>
    <mergeCell ref="F41:H41"/>
    <mergeCell ref="F43:H43"/>
    <mergeCell ref="I40:K40"/>
    <mergeCell ref="U40:V40"/>
    <mergeCell ref="U36:V38"/>
    <mergeCell ref="S41:T41"/>
    <mergeCell ref="S42:T42"/>
    <mergeCell ref="I41:K41"/>
    <mergeCell ref="I42:K42"/>
    <mergeCell ref="I43:K43"/>
    <mergeCell ref="O43:R43"/>
    <mergeCell ref="L39:N39"/>
    <mergeCell ref="L40:N40"/>
    <mergeCell ref="L41:N41"/>
    <mergeCell ref="L42:N42"/>
    <mergeCell ref="L43:N43"/>
  </mergeCells>
  <phoneticPr fontId="23" type="noConversion"/>
  <dataValidations count="6">
    <dataValidation type="custom" allowBlank="1" showInputMessage="1" showErrorMessage="1" errorTitle="데이터 입력오류" error="아래값이 집계되는 부분입니다. _x000a_항목별로 기록해 주시면 자동집계됩니다. _x000a_" sqref="AA16:AA17">
      <formula1>0</formula1>
    </dataValidation>
    <dataValidation type="whole" allowBlank="1" showInputMessage="1" showErrorMessage="1" errorTitle="데이터입력오류" error="정수값만 기록합니다. " sqref="AA18:AA56 L18:L33 Y18:Y33 S41:S56 Y41:Y56 N18:N33 W18:W33">
      <formula1>0</formula1>
      <formula2>10000000000000</formula2>
    </dataValidation>
    <dataValidation type="list" allowBlank="1" showInputMessage="1" showErrorMessage="1" sqref="F18:G19 J18:J33 I20:I33 I18 H18:H33">
      <formula1>"O"</formula1>
    </dataValidation>
    <dataValidation type="list" allowBlank="1" showInputMessage="1" showErrorMessage="1" sqref="F32:G32 F30:G30 F28:G28 F26:G26 F24:G24 F22:G22 F20:G20 E20:E33">
      <formula1>"O,X"</formula1>
    </dataValidation>
    <dataValidation type="whole" allowBlank="1" showInputMessage="1" showErrorMessage="1" errorTitle="데이터 입력오류" error="아래값이 집계되는 부분입니다. _x000a_항목별로 기록해 주시면 자동집계됩니다. _x000a_" sqref="L16:L17 N16:N17 I39:I40 R16:R17 P16:P17 F39:F40 W39:Z40 U39:U40 L39:L40 S39:S40 O39:O40 T16:W17 Y16:Y17">
      <formula1>0</formula1>
      <formula2>10000000000</formula2>
    </dataValidation>
    <dataValidation allowBlank="1" showInputMessage="1" showErrorMessage="1" errorTitle="데이터 입력오류" error="아래값이 집계되는 부분입니다. _x000a_항목별로 기록해 주시면 자동집계됩니다. _x000a_" sqref="F16:G16"/>
  </dataValidations>
  <pageMargins left="0.31496062992125984" right="0.15748031496062992" top="0.59055118110236227" bottom="0.15748031496062992" header="0.55118110236220474" footer="0.19685039370078741"/>
  <pageSetup paperSize="9" scale="55" orientation="portrait" r:id="rId1"/>
  <ignoredErrors>
    <ignoredError sqref="C42:D55 B43:B56 C56:D56 AC48 AC49 AC54 AC53 AC55 AC51 AC52 AC50 AB51 AB50 AB54 AB52 AB55 AB53 AD56 AF56 AH56" unlockedFormula="1"/>
    <ignoredError sqref="AB49" formula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70" r:id="rId4" name="Check Box 50">
              <controlPr defaultSize="0" autoFill="0" autoLine="0" autoPict="0">
                <anchor moveWithCells="1" siz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8</xdr:col>
                    <xdr:colOff>323850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" name="Check Box 51">
              <controlPr defaultSize="0" autoFill="0" autoLine="0" autoPict="0">
                <anchor moveWithCells="1" sizeWithCells="1">
                  <from>
                    <xdr:col>4</xdr:col>
                    <xdr:colOff>257175</xdr:colOff>
                    <xdr:row>5</xdr:row>
                    <xdr:rowOff>238125</xdr:rowOff>
                  </from>
                  <to>
                    <xdr:col>5</xdr:col>
                    <xdr:colOff>200025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6" name="Check Box 53">
              <controlPr defaultSize="0" autoFill="0" autoLine="0" autoPict="0">
                <anchor moveWithCells="1" sizeWithCells="1">
                  <from>
                    <xdr:col>5</xdr:col>
                    <xdr:colOff>200025</xdr:colOff>
                    <xdr:row>9</xdr:row>
                    <xdr:rowOff>76200</xdr:rowOff>
                  </from>
                  <to>
                    <xdr:col>7</xdr:col>
                    <xdr:colOff>28575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7" name="Check Box 54">
              <controlPr defaultSize="0" autoFill="0" autoLine="0" autoPict="0">
                <anchor moveWithCells="1" sizeWithCells="1">
                  <from>
                    <xdr:col>10</xdr:col>
                    <xdr:colOff>257175</xdr:colOff>
                    <xdr:row>9</xdr:row>
                    <xdr:rowOff>76200</xdr:rowOff>
                  </from>
                  <to>
                    <xdr:col>11</xdr:col>
                    <xdr:colOff>114300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5" r:id="rId8" name="Check Box 395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5</xdr:row>
                    <xdr:rowOff>238125</xdr:rowOff>
                  </from>
                  <to>
                    <xdr:col>13</xdr:col>
                    <xdr:colOff>38100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52"/>
  <sheetViews>
    <sheetView showGridLines="0" topLeftCell="A34" zoomScaleNormal="100" workbookViewId="0">
      <selection activeCell="S5" sqref="S5"/>
    </sheetView>
  </sheetViews>
  <sheetFormatPr defaultColWidth="9" defaultRowHeight="16.5"/>
  <cols>
    <col min="1" max="1" width="4.375" customWidth="1"/>
    <col min="2" max="2" width="10.375" customWidth="1"/>
    <col min="3" max="3" width="7.75" customWidth="1"/>
    <col min="4" max="6" width="7.125" customWidth="1"/>
    <col min="7" max="7" width="14.875" customWidth="1"/>
    <col min="8" max="8" width="7.25" customWidth="1"/>
    <col min="9" max="9" width="4.875" customWidth="1"/>
    <col min="10" max="10" width="17.375" customWidth="1"/>
    <col min="11" max="11" width="13.75" customWidth="1"/>
    <col min="12" max="12" width="11.5" customWidth="1"/>
    <col min="19" max="19" width="11.375" customWidth="1"/>
    <col min="20" max="20" width="6" customWidth="1"/>
  </cols>
  <sheetData>
    <row r="1" spans="1:13" ht="17.25" thickBot="1">
      <c r="A1" s="766"/>
      <c r="B1" s="767"/>
      <c r="C1" s="767"/>
      <c r="D1" s="767"/>
      <c r="E1" s="767"/>
      <c r="F1" s="767"/>
      <c r="G1" s="767"/>
      <c r="H1" s="767"/>
      <c r="I1" s="768" t="s">
        <v>30</v>
      </c>
      <c r="J1" s="768"/>
      <c r="K1" s="768"/>
      <c r="L1" s="769"/>
      <c r="M1" s="7"/>
    </row>
    <row r="2" spans="1:13" ht="17.25" thickBot="1">
      <c r="A2" s="770" t="s">
        <v>15</v>
      </c>
      <c r="B2" s="771"/>
      <c r="C2" s="772" t="s">
        <v>31</v>
      </c>
      <c r="D2" s="773"/>
      <c r="E2" s="773"/>
      <c r="F2" s="773"/>
      <c r="G2" s="771"/>
      <c r="H2" s="772" t="s">
        <v>32</v>
      </c>
      <c r="I2" s="771"/>
      <c r="J2" s="32" t="s">
        <v>33</v>
      </c>
      <c r="K2" s="22" t="s">
        <v>34</v>
      </c>
      <c r="L2" s="23" t="s">
        <v>35</v>
      </c>
      <c r="M2" s="7"/>
    </row>
    <row r="3" spans="1:13" ht="18.600000000000001" customHeight="1">
      <c r="A3" s="24" t="s">
        <v>36</v>
      </c>
      <c r="B3" s="25" t="s">
        <v>37</v>
      </c>
      <c r="C3" s="729" t="s">
        <v>39</v>
      </c>
      <c r="D3" s="730"/>
      <c r="E3" s="731"/>
      <c r="F3" s="735" t="s">
        <v>40</v>
      </c>
      <c r="G3" s="736"/>
      <c r="H3" s="735" t="s">
        <v>16</v>
      </c>
      <c r="I3" s="737"/>
      <c r="J3" s="34"/>
      <c r="K3" s="30" t="s">
        <v>41</v>
      </c>
      <c r="L3" s="85">
        <f>+J3</f>
        <v>0</v>
      </c>
      <c r="M3" s="7"/>
    </row>
    <row r="4" spans="1:13" ht="18.600000000000001" customHeight="1">
      <c r="A4" s="775" t="s">
        <v>573</v>
      </c>
      <c r="B4" s="774" t="s">
        <v>38</v>
      </c>
      <c r="C4" s="741"/>
      <c r="D4" s="742"/>
      <c r="E4" s="743"/>
      <c r="F4" s="588" t="s">
        <v>42</v>
      </c>
      <c r="G4" s="738"/>
      <c r="H4" s="588" t="s">
        <v>16</v>
      </c>
      <c r="I4" s="587"/>
      <c r="J4" s="35"/>
      <c r="K4" s="29" t="s">
        <v>41</v>
      </c>
      <c r="L4" s="86">
        <f>+J4</f>
        <v>0</v>
      </c>
      <c r="M4" s="7"/>
    </row>
    <row r="5" spans="1:13" ht="18.600000000000001" customHeight="1">
      <c r="A5" s="775"/>
      <c r="B5" s="774"/>
      <c r="C5" s="739" t="s">
        <v>168</v>
      </c>
      <c r="D5" s="609"/>
      <c r="E5" s="740"/>
      <c r="F5" s="588" t="s">
        <v>40</v>
      </c>
      <c r="G5" s="738"/>
      <c r="H5" s="588" t="s">
        <v>16</v>
      </c>
      <c r="I5" s="587"/>
      <c r="J5" s="35"/>
      <c r="K5" s="29" t="s">
        <v>41</v>
      </c>
      <c r="L5" s="86">
        <f>+J5</f>
        <v>0</v>
      </c>
      <c r="M5" s="7"/>
    </row>
    <row r="6" spans="1:13" ht="18.600000000000001" customHeight="1" thickBot="1">
      <c r="A6" s="775"/>
      <c r="B6" s="774"/>
      <c r="C6" s="741"/>
      <c r="D6" s="742"/>
      <c r="E6" s="743"/>
      <c r="F6" s="588" t="s">
        <v>42</v>
      </c>
      <c r="G6" s="738"/>
      <c r="H6" s="588" t="s">
        <v>16</v>
      </c>
      <c r="I6" s="587"/>
      <c r="J6" s="36"/>
      <c r="K6" s="29" t="s">
        <v>41</v>
      </c>
      <c r="L6" s="86">
        <f>+J6</f>
        <v>0</v>
      </c>
      <c r="M6" s="7"/>
    </row>
    <row r="7" spans="1:13" ht="18.600000000000001" customHeight="1" thickBot="1">
      <c r="A7" s="775"/>
      <c r="B7" s="774"/>
      <c r="C7" s="776" t="s">
        <v>43</v>
      </c>
      <c r="D7" s="777"/>
      <c r="E7" s="777"/>
      <c r="F7" s="777"/>
      <c r="G7" s="778"/>
      <c r="H7" s="779"/>
      <c r="I7" s="780"/>
      <c r="J7" s="44">
        <f>J3+J4+J5+J6</f>
        <v>0</v>
      </c>
      <c r="K7" s="144"/>
      <c r="L7" s="87">
        <f>+L3+L4+L5+L6</f>
        <v>0</v>
      </c>
      <c r="M7" s="7"/>
    </row>
    <row r="8" spans="1:13" ht="18.600000000000001" customHeight="1">
      <c r="A8" s="724" t="s">
        <v>290</v>
      </c>
      <c r="B8" s="726" t="s">
        <v>16</v>
      </c>
      <c r="C8" s="729" t="s">
        <v>44</v>
      </c>
      <c r="D8" s="730"/>
      <c r="E8" s="731"/>
      <c r="F8" s="735" t="s">
        <v>40</v>
      </c>
      <c r="G8" s="736"/>
      <c r="H8" s="735" t="s">
        <v>16</v>
      </c>
      <c r="I8" s="737"/>
      <c r="J8" s="34"/>
      <c r="K8" s="30" t="s">
        <v>41</v>
      </c>
      <c r="L8" s="85">
        <f>+J8</f>
        <v>0</v>
      </c>
      <c r="M8" s="7"/>
    </row>
    <row r="9" spans="1:13" ht="18.600000000000001" customHeight="1" thickBot="1">
      <c r="A9" s="725"/>
      <c r="B9" s="727"/>
      <c r="C9" s="732" t="s">
        <v>45</v>
      </c>
      <c r="D9" s="733"/>
      <c r="E9" s="734"/>
      <c r="F9" s="588" t="s">
        <v>42</v>
      </c>
      <c r="G9" s="738"/>
      <c r="H9" s="588" t="s">
        <v>16</v>
      </c>
      <c r="I9" s="587"/>
      <c r="J9" s="84"/>
      <c r="K9" s="29" t="s">
        <v>41</v>
      </c>
      <c r="L9" s="86">
        <f>+J9</f>
        <v>0</v>
      </c>
      <c r="M9" s="7"/>
    </row>
    <row r="10" spans="1:13" ht="18.600000000000001" customHeight="1">
      <c r="A10" s="725"/>
      <c r="B10" s="727"/>
      <c r="C10" s="739" t="s">
        <v>46</v>
      </c>
      <c r="D10" s="609"/>
      <c r="E10" s="740"/>
      <c r="F10" s="588" t="s">
        <v>40</v>
      </c>
      <c r="G10" s="738"/>
      <c r="H10" s="588" t="s">
        <v>16</v>
      </c>
      <c r="I10" s="587"/>
      <c r="J10" s="34"/>
      <c r="K10" s="29" t="s">
        <v>41</v>
      </c>
      <c r="L10" s="86">
        <f t="shared" ref="L10:L11" si="0">+J10</f>
        <v>0</v>
      </c>
      <c r="M10" s="7"/>
    </row>
    <row r="11" spans="1:13" ht="18.600000000000001" customHeight="1" thickBot="1">
      <c r="A11" s="725"/>
      <c r="B11" s="727"/>
      <c r="C11" s="741"/>
      <c r="D11" s="742"/>
      <c r="E11" s="743"/>
      <c r="F11" s="588" t="s">
        <v>42</v>
      </c>
      <c r="G11" s="738"/>
      <c r="H11" s="588" t="s">
        <v>16</v>
      </c>
      <c r="I11" s="587"/>
      <c r="J11" s="36"/>
      <c r="K11" s="29" t="s">
        <v>41</v>
      </c>
      <c r="L11" s="86">
        <f t="shared" si="0"/>
        <v>0</v>
      </c>
      <c r="M11" s="7"/>
    </row>
    <row r="12" spans="1:13" ht="18.600000000000001" customHeight="1" thickBot="1">
      <c r="A12" s="725"/>
      <c r="B12" s="728"/>
      <c r="C12" s="786" t="s">
        <v>47</v>
      </c>
      <c r="D12" s="787"/>
      <c r="E12" s="787"/>
      <c r="F12" s="787"/>
      <c r="G12" s="788"/>
      <c r="H12" s="789"/>
      <c r="I12" s="790"/>
      <c r="J12" s="37">
        <f>J8+J9+J10+J11</f>
        <v>0</v>
      </c>
      <c r="K12" s="145"/>
      <c r="L12" s="86">
        <f>+L8+L9+L10+L11</f>
        <v>0</v>
      </c>
      <c r="M12" s="7"/>
    </row>
    <row r="13" spans="1:13" ht="19.5" customHeight="1">
      <c r="A13" s="725"/>
      <c r="B13" s="756" t="s">
        <v>48</v>
      </c>
      <c r="C13" s="739" t="s">
        <v>49</v>
      </c>
      <c r="D13" s="740"/>
      <c r="E13" s="588" t="s">
        <v>50</v>
      </c>
      <c r="F13" s="587"/>
      <c r="G13" s="738"/>
      <c r="H13" s="739" t="s">
        <v>51</v>
      </c>
      <c r="I13" s="609"/>
      <c r="J13" s="34"/>
      <c r="K13" s="740" t="s">
        <v>52</v>
      </c>
      <c r="L13" s="86">
        <f>IF(J13*40%&gt;=4000000,4000000,J13*40%)</f>
        <v>0</v>
      </c>
      <c r="M13" s="7"/>
    </row>
    <row r="14" spans="1:13" ht="19.5" customHeight="1" thickBot="1">
      <c r="A14" s="725"/>
      <c r="B14" s="727"/>
      <c r="C14" s="741"/>
      <c r="D14" s="743"/>
      <c r="E14" s="588" t="s">
        <v>53</v>
      </c>
      <c r="F14" s="587"/>
      <c r="G14" s="738"/>
      <c r="H14" s="741"/>
      <c r="I14" s="742"/>
      <c r="J14" s="36"/>
      <c r="K14" s="743"/>
      <c r="L14" s="86">
        <f>IF((J14*40%+L13)&gt;=4000000,MIN(4000000-L13,J14),J14*40%)</f>
        <v>0</v>
      </c>
      <c r="M14" s="7"/>
    </row>
    <row r="15" spans="1:13" ht="19.5" customHeight="1">
      <c r="A15" s="725"/>
      <c r="B15" s="727"/>
      <c r="C15" s="756" t="s">
        <v>342</v>
      </c>
      <c r="D15" s="798" t="s">
        <v>602</v>
      </c>
      <c r="E15" s="755" t="s">
        <v>346</v>
      </c>
      <c r="F15" s="755"/>
      <c r="G15" s="755"/>
      <c r="H15" s="739" t="s">
        <v>55</v>
      </c>
      <c r="I15" s="757"/>
      <c r="J15" s="38"/>
      <c r="K15" s="823" t="s">
        <v>52</v>
      </c>
      <c r="L15" s="86">
        <f>IF(J15&gt;=6000000,6000000,J15)</f>
        <v>0</v>
      </c>
      <c r="M15" s="7"/>
    </row>
    <row r="16" spans="1:13" ht="19.5" customHeight="1">
      <c r="A16" s="725"/>
      <c r="B16" s="727"/>
      <c r="C16" s="727"/>
      <c r="D16" s="798"/>
      <c r="E16" s="755" t="s">
        <v>410</v>
      </c>
      <c r="F16" s="755"/>
      <c r="G16" s="755"/>
      <c r="H16" s="758"/>
      <c r="I16" s="759"/>
      <c r="J16" s="35"/>
      <c r="K16" s="820"/>
      <c r="L16" s="86">
        <f>IF(J16&gt;=10000000,10000000,J16)</f>
        <v>0</v>
      </c>
      <c r="M16" s="7"/>
    </row>
    <row r="17" spans="1:13" ht="19.5" customHeight="1">
      <c r="A17" s="725"/>
      <c r="B17" s="727"/>
      <c r="C17" s="727"/>
      <c r="D17" s="798"/>
      <c r="E17" s="755" t="s">
        <v>347</v>
      </c>
      <c r="F17" s="755"/>
      <c r="G17" s="755"/>
      <c r="H17" s="758"/>
      <c r="I17" s="759"/>
      <c r="J17" s="35"/>
      <c r="K17" s="820"/>
      <c r="L17" s="86">
        <f>IF(J17&gt;=15000000,15000000,J17)</f>
        <v>0</v>
      </c>
      <c r="M17" s="7"/>
    </row>
    <row r="18" spans="1:13" ht="26.1" customHeight="1">
      <c r="A18" s="725"/>
      <c r="B18" s="727"/>
      <c r="C18" s="727"/>
      <c r="D18" s="798"/>
      <c r="E18" s="798" t="s">
        <v>601</v>
      </c>
      <c r="F18" s="748" t="s">
        <v>648</v>
      </c>
      <c r="G18" s="749"/>
      <c r="H18" s="758"/>
      <c r="I18" s="759"/>
      <c r="J18" s="35"/>
      <c r="K18" s="820"/>
      <c r="L18" s="86">
        <f>IF(J18&gt;=20000000,20000000,J18)</f>
        <v>0</v>
      </c>
      <c r="M18" s="7"/>
    </row>
    <row r="19" spans="1:13" ht="26.1" customHeight="1">
      <c r="A19" s="725"/>
      <c r="B19" s="727"/>
      <c r="C19" s="727"/>
      <c r="D19" s="798"/>
      <c r="E19" s="798"/>
      <c r="F19" s="755" t="s">
        <v>649</v>
      </c>
      <c r="G19" s="755"/>
      <c r="H19" s="758"/>
      <c r="I19" s="759"/>
      <c r="J19" s="35"/>
      <c r="K19" s="820"/>
      <c r="L19" s="86">
        <f>IF(J19&gt;=18000000,18000000,J19)</f>
        <v>0</v>
      </c>
      <c r="M19" s="7"/>
    </row>
    <row r="20" spans="1:13" ht="26.1" customHeight="1">
      <c r="A20" s="725"/>
      <c r="B20" s="727"/>
      <c r="C20" s="727"/>
      <c r="D20" s="764" t="s">
        <v>603</v>
      </c>
      <c r="E20" s="761" t="s">
        <v>343</v>
      </c>
      <c r="F20" s="799" t="s">
        <v>348</v>
      </c>
      <c r="G20" s="800"/>
      <c r="H20" s="758"/>
      <c r="I20" s="759"/>
      <c r="J20" s="35"/>
      <c r="K20" s="820"/>
      <c r="L20" s="86">
        <f>IF(J20&gt;=20000000,20000000,J20)</f>
        <v>0</v>
      </c>
      <c r="M20" s="7"/>
    </row>
    <row r="21" spans="1:13" ht="26.1" customHeight="1">
      <c r="A21" s="725"/>
      <c r="B21" s="727"/>
      <c r="C21" s="727"/>
      <c r="D21" s="765"/>
      <c r="E21" s="762"/>
      <c r="F21" s="794" t="s">
        <v>349</v>
      </c>
      <c r="G21" s="795"/>
      <c r="H21" s="758"/>
      <c r="I21" s="759"/>
      <c r="J21" s="35"/>
      <c r="K21" s="820"/>
      <c r="L21" s="86">
        <f>IF(J21&gt;=18000000,18000000,J21)</f>
        <v>0</v>
      </c>
      <c r="M21" s="7"/>
    </row>
    <row r="22" spans="1:13" ht="26.1" customHeight="1">
      <c r="A22" s="725"/>
      <c r="B22" s="727"/>
      <c r="C22" s="727"/>
      <c r="D22" s="765"/>
      <c r="E22" s="763"/>
      <c r="F22" s="744" t="s">
        <v>56</v>
      </c>
      <c r="G22" s="745"/>
      <c r="H22" s="758"/>
      <c r="I22" s="759"/>
      <c r="J22" s="35"/>
      <c r="K22" s="820"/>
      <c r="L22" s="86">
        <f>IF(J22&gt;=8000000,8000000,J22)</f>
        <v>0</v>
      </c>
      <c r="M22" s="7"/>
    </row>
    <row r="23" spans="1:13" ht="26.1" customHeight="1" thickBot="1">
      <c r="A23" s="725"/>
      <c r="B23" s="727"/>
      <c r="C23" s="728"/>
      <c r="D23" s="765"/>
      <c r="E23" s="110" t="s">
        <v>344</v>
      </c>
      <c r="F23" s="746" t="s">
        <v>349</v>
      </c>
      <c r="G23" s="747"/>
      <c r="H23" s="741"/>
      <c r="I23" s="760"/>
      <c r="J23" s="36"/>
      <c r="K23" s="824"/>
      <c r="L23" s="86">
        <f>IF(J23&gt;=6000000,6000000,J23)</f>
        <v>0</v>
      </c>
      <c r="M23" s="7"/>
    </row>
    <row r="24" spans="1:13" ht="20.25" customHeight="1" thickBot="1">
      <c r="A24" s="725"/>
      <c r="B24" s="727"/>
      <c r="C24" s="750" t="s">
        <v>57</v>
      </c>
      <c r="D24" s="751"/>
      <c r="E24" s="751"/>
      <c r="F24" s="751"/>
      <c r="G24" s="752"/>
      <c r="H24" s="753"/>
      <c r="I24" s="754"/>
      <c r="J24" s="37">
        <f>+J13+J14+J15+J16+J17+J18+J19+J20+J21+J22+J23</f>
        <v>0</v>
      </c>
      <c r="K24" s="183"/>
      <c r="L24" s="87">
        <f>+L13+L14+L15+L16+L17+L18+L19+L20+L21+L22+L23</f>
        <v>0</v>
      </c>
      <c r="M24" s="7"/>
    </row>
    <row r="25" spans="1:13" ht="19.5" customHeight="1" thickBot="1">
      <c r="A25" s="725" t="s">
        <v>353</v>
      </c>
      <c r="B25" s="816" t="s">
        <v>58</v>
      </c>
      <c r="C25" s="817"/>
      <c r="D25" s="817"/>
      <c r="E25" s="817"/>
      <c r="F25" s="817"/>
      <c r="G25" s="818"/>
      <c r="H25" s="816" t="s">
        <v>59</v>
      </c>
      <c r="I25" s="817"/>
      <c r="J25" s="43"/>
      <c r="K25" s="263" t="s">
        <v>222</v>
      </c>
      <c r="L25" s="290">
        <f>+MIN(J25*40%,720000)</f>
        <v>0</v>
      </c>
      <c r="M25" s="7"/>
    </row>
    <row r="26" spans="1:13" ht="19.5" customHeight="1" thickBot="1">
      <c r="A26" s="725"/>
      <c r="B26" s="781" t="s">
        <v>60</v>
      </c>
      <c r="C26" s="782"/>
      <c r="D26" s="782"/>
      <c r="E26" s="782"/>
      <c r="F26" s="782"/>
      <c r="G26" s="791"/>
      <c r="H26" s="781" t="s">
        <v>59</v>
      </c>
      <c r="I26" s="782"/>
      <c r="J26" s="43"/>
      <c r="K26" s="31" t="s">
        <v>52</v>
      </c>
      <c r="L26" s="88">
        <f>IF(ISBLANK(J26),0,IF(신용카드등소득공제신청서!$R$37&gt;100000000,MIN(J26,2000000),IF(신용카드등소득공제신청서!$R$37&gt;40000000,MIN(J26,3000000),MIN(J26,5000000))))</f>
        <v>0</v>
      </c>
      <c r="M26" s="7"/>
    </row>
    <row r="27" spans="1:13" ht="19.5" customHeight="1">
      <c r="A27" s="725"/>
      <c r="B27" s="783" t="s">
        <v>61</v>
      </c>
      <c r="C27" s="781" t="s">
        <v>62</v>
      </c>
      <c r="D27" s="796"/>
      <c r="E27" s="796"/>
      <c r="F27" s="796"/>
      <c r="G27" s="797"/>
      <c r="H27" s="781" t="s">
        <v>59</v>
      </c>
      <c r="I27" s="782"/>
      <c r="J27" s="42"/>
      <c r="K27" s="31" t="s">
        <v>52</v>
      </c>
      <c r="L27" s="88">
        <f>IF(ISBLANK(J27),0,IF((J13+J14)&gt;=4000000,0,MIN((4000000-(J13+J14))*40%,IF(신용카드등소득공제신청서!$R$37&gt;70000000,0,MIN(J27*40%,3000000*40%)))))</f>
        <v>0</v>
      </c>
      <c r="M27" s="7"/>
    </row>
    <row r="28" spans="1:13" ht="19.5" customHeight="1">
      <c r="A28" s="725"/>
      <c r="B28" s="784"/>
      <c r="C28" s="781" t="s">
        <v>63</v>
      </c>
      <c r="D28" s="782"/>
      <c r="E28" s="782"/>
      <c r="F28" s="782"/>
      <c r="G28" s="791"/>
      <c r="H28" s="781" t="s">
        <v>59</v>
      </c>
      <c r="I28" s="782"/>
      <c r="J28" s="40"/>
      <c r="K28" s="31" t="s">
        <v>52</v>
      </c>
      <c r="L28" s="88">
        <f>IF(ISBLANK(J28),0,IF((J13+J14+J27)&gt;=4000000,0,MIN((4000000-(J13+J14+J27))*40%,IF(신용카드등소득공제신청서!$R$37&gt;70000000,0,MIN(J28*40%,1800000*40%)))))</f>
        <v>0</v>
      </c>
      <c r="M28" s="7"/>
    </row>
    <row r="29" spans="1:13" ht="19.5" customHeight="1" thickBot="1">
      <c r="A29" s="725"/>
      <c r="B29" s="784"/>
      <c r="C29" s="781" t="s">
        <v>64</v>
      </c>
      <c r="D29" s="782"/>
      <c r="E29" s="782"/>
      <c r="F29" s="782"/>
      <c r="G29" s="791"/>
      <c r="H29" s="781" t="s">
        <v>59</v>
      </c>
      <c r="I29" s="782"/>
      <c r="J29" s="41"/>
      <c r="K29" s="31" t="s">
        <v>52</v>
      </c>
      <c r="L29" s="88">
        <f>IF(ISBLANK(J29),0,IF((J13+J14+J27+J28)&gt;=4000000,0,MIN((4000000-(J13+J14+J27+J28))*40%,IF(신용카드등소득공제신청서!$R$37&gt;70000000,0,MIN(J29*40%,3000000*40%)))))</f>
        <v>0</v>
      </c>
      <c r="M29" s="7"/>
    </row>
    <row r="30" spans="1:13" ht="19.5" customHeight="1" thickBot="1">
      <c r="A30" s="725"/>
      <c r="B30" s="785"/>
      <c r="C30" s="781" t="s">
        <v>65</v>
      </c>
      <c r="D30" s="782"/>
      <c r="E30" s="782"/>
      <c r="F30" s="782"/>
      <c r="G30" s="791"/>
      <c r="H30" s="792"/>
      <c r="I30" s="793"/>
      <c r="J30" s="44">
        <f>+J27+J28+J29</f>
        <v>0</v>
      </c>
      <c r="K30" s="145"/>
      <c r="L30" s="88">
        <f>+L27+L28+L29</f>
        <v>0</v>
      </c>
      <c r="M30" s="7"/>
    </row>
    <row r="31" spans="1:13" ht="19.5" customHeight="1">
      <c r="A31" s="725"/>
      <c r="B31" s="837" t="s">
        <v>352</v>
      </c>
      <c r="C31" s="825" t="s">
        <v>604</v>
      </c>
      <c r="D31" s="826"/>
      <c r="E31" s="826"/>
      <c r="F31" s="827"/>
      <c r="G31" s="109" t="s">
        <v>350</v>
      </c>
      <c r="H31" s="834" t="s">
        <v>66</v>
      </c>
      <c r="I31" s="835"/>
      <c r="J31" s="39"/>
      <c r="K31" s="819" t="s">
        <v>52</v>
      </c>
      <c r="L31" s="88">
        <f>+IF(ISBLANK(J31),0,MIN(IF(J31&lt;=30000000,J31,IF(AND(J31&gt;30000000,J31&lt;=50000000),30000000+(J31-30000000)*70%,IF(J31&gt;50000000,30000000+(50000000-30000000)*70%+(J31-50000000)*30%))),신용카드등소득공제신청서!$R$37*50%))</f>
        <v>0</v>
      </c>
      <c r="M31" s="7"/>
    </row>
    <row r="32" spans="1:13" ht="19.5" customHeight="1">
      <c r="A32" s="725"/>
      <c r="B32" s="837"/>
      <c r="C32" s="828"/>
      <c r="D32" s="829"/>
      <c r="E32" s="829"/>
      <c r="F32" s="830"/>
      <c r="G32" s="109" t="s">
        <v>478</v>
      </c>
      <c r="H32" s="758"/>
      <c r="I32" s="759"/>
      <c r="J32" s="42"/>
      <c r="K32" s="820"/>
      <c r="L32" s="88">
        <f>+IF(ISBLANK(J32),0,MIN((J32*10%),신용카드등소득공제신청서!$R$37*50%))</f>
        <v>0</v>
      </c>
      <c r="M32" s="7"/>
    </row>
    <row r="33" spans="1:18" ht="19.5" customHeight="1">
      <c r="A33" s="725"/>
      <c r="B33" s="837"/>
      <c r="C33" s="831"/>
      <c r="D33" s="832"/>
      <c r="E33" s="832"/>
      <c r="F33" s="833"/>
      <c r="G33" s="109" t="s">
        <v>479</v>
      </c>
      <c r="H33" s="836"/>
      <c r="I33" s="612"/>
      <c r="J33" s="42"/>
      <c r="K33" s="821"/>
      <c r="L33" s="88">
        <f>+IF(ISBLANK(J33),0,MIN(MIN(J33,30000000)*10%,신용카드등소득공제신청서!$R$37*50%))</f>
        <v>0</v>
      </c>
      <c r="M33" s="7"/>
    </row>
    <row r="34" spans="1:18" ht="19.5" customHeight="1">
      <c r="A34" s="725"/>
      <c r="B34" s="837"/>
      <c r="C34" s="825" t="s">
        <v>605</v>
      </c>
      <c r="D34" s="826"/>
      <c r="E34" s="826"/>
      <c r="F34" s="827"/>
      <c r="G34" s="109" t="s">
        <v>350</v>
      </c>
      <c r="H34" s="834" t="s">
        <v>66</v>
      </c>
      <c r="I34" s="835"/>
      <c r="J34" s="42"/>
      <c r="K34" s="819" t="s">
        <v>52</v>
      </c>
      <c r="L34" s="88">
        <f>+IF(ISBLANK(J34),0,MIN(IF(J34&lt;=30000000,J34,IF(AND(J34&gt;30000000,J34&lt;=50000000),30000000+(J34-30000000)*70%,IF(J34&gt;50000000,30000000+(50000000-30000000)*70%+(J34-50000000)*30%))),신용카드등소득공제신청서!$R$37*50%))</f>
        <v>0</v>
      </c>
      <c r="M34" s="7"/>
    </row>
    <row r="35" spans="1:18" ht="19.5" customHeight="1">
      <c r="A35" s="725"/>
      <c r="B35" s="837"/>
      <c r="C35" s="828"/>
      <c r="D35" s="829"/>
      <c r="E35" s="829"/>
      <c r="F35" s="830"/>
      <c r="G35" s="109" t="s">
        <v>478</v>
      </c>
      <c r="H35" s="758"/>
      <c r="I35" s="759"/>
      <c r="J35" s="42"/>
      <c r="K35" s="820"/>
      <c r="L35" s="88">
        <f>+IF(ISBLANK(J35),0,MIN((J35*10%),신용카드등소득공제신청서!$R$37*50%))</f>
        <v>0</v>
      </c>
      <c r="M35" s="7"/>
    </row>
    <row r="36" spans="1:18" ht="19.5" customHeight="1">
      <c r="A36" s="725"/>
      <c r="B36" s="837"/>
      <c r="C36" s="831"/>
      <c r="D36" s="832"/>
      <c r="E36" s="832"/>
      <c r="F36" s="833"/>
      <c r="G36" s="109" t="s">
        <v>479</v>
      </c>
      <c r="H36" s="836"/>
      <c r="I36" s="612"/>
      <c r="J36" s="42"/>
      <c r="K36" s="821"/>
      <c r="L36" s="88">
        <f>+IF(ISBLANK(J36),0,MIN(MIN(J36,30000000)*10%,신용카드등소득공제신청서!$R$37*50%))</f>
        <v>0</v>
      </c>
      <c r="M36" s="7"/>
    </row>
    <row r="37" spans="1:18" ht="19.5" customHeight="1">
      <c r="A37" s="725"/>
      <c r="B37" s="784"/>
      <c r="C37" s="825" t="s">
        <v>651</v>
      </c>
      <c r="D37" s="826"/>
      <c r="E37" s="826"/>
      <c r="F37" s="827"/>
      <c r="G37" s="109" t="s">
        <v>350</v>
      </c>
      <c r="H37" s="834" t="s">
        <v>66</v>
      </c>
      <c r="I37" s="835"/>
      <c r="J37" s="42"/>
      <c r="K37" s="819" t="s">
        <v>52</v>
      </c>
      <c r="L37" s="88">
        <f>+IF(ISBLANK(J37),0,MIN(IF(J37&lt;=30000000,J37,IF(AND(J37&gt;30000000,J37&lt;=50000000),30000000+(J37-30000000)*70%,IF(J37&gt;50000000,30000000+(50000000-30000000)*70%+(J37-50000000)*30%))),신용카드등소득공제신청서!$R$37*50%))</f>
        <v>0</v>
      </c>
      <c r="M37" s="7"/>
    </row>
    <row r="38" spans="1:18" ht="19.5" customHeight="1">
      <c r="A38" s="725"/>
      <c r="B38" s="784"/>
      <c r="C38" s="828"/>
      <c r="D38" s="829"/>
      <c r="E38" s="829"/>
      <c r="F38" s="830"/>
      <c r="G38" s="109" t="s">
        <v>478</v>
      </c>
      <c r="H38" s="758"/>
      <c r="I38" s="759"/>
      <c r="J38" s="42"/>
      <c r="K38" s="820"/>
      <c r="L38" s="88">
        <f>+IF(ISBLANK(J38),0,MIN((J38*10%),신용카드등소득공제신청서!$R$37*50%))</f>
        <v>0</v>
      </c>
      <c r="M38" s="7"/>
    </row>
    <row r="39" spans="1:18" ht="19.5" customHeight="1" thickBot="1">
      <c r="A39" s="725"/>
      <c r="B39" s="784"/>
      <c r="C39" s="831"/>
      <c r="D39" s="832"/>
      <c r="E39" s="832"/>
      <c r="F39" s="833"/>
      <c r="G39" s="109" t="s">
        <v>479</v>
      </c>
      <c r="H39" s="836"/>
      <c r="I39" s="612"/>
      <c r="J39" s="45"/>
      <c r="K39" s="821"/>
      <c r="L39" s="88">
        <f>+IF(ISBLANK(J39),0,MIN(MIN(J39,30000000)*10%,신용카드등소득공제신청서!$R$37*50%))</f>
        <v>0</v>
      </c>
      <c r="M39" s="7"/>
    </row>
    <row r="40" spans="1:18" ht="19.5" customHeight="1">
      <c r="A40" s="725"/>
      <c r="B40" s="838"/>
      <c r="C40" s="781" t="s">
        <v>67</v>
      </c>
      <c r="D40" s="782"/>
      <c r="E40" s="782"/>
      <c r="F40" s="782"/>
      <c r="G40" s="791"/>
      <c r="H40" s="792"/>
      <c r="I40" s="793"/>
      <c r="J40" s="44">
        <f>+J31+J32+J33+J34+J35+J36+J37+J38+J39</f>
        <v>0</v>
      </c>
      <c r="K40" s="146"/>
      <c r="L40" s="88">
        <f>+L31+L32+L33+L34+L35+L36+L37+L38+L39</f>
        <v>0</v>
      </c>
      <c r="M40" s="254" t="s">
        <v>685</v>
      </c>
      <c r="R40" s="319" t="s">
        <v>650</v>
      </c>
    </row>
    <row r="41" spans="1:18" ht="19.5" customHeight="1">
      <c r="A41" s="725"/>
      <c r="B41" s="811" t="s">
        <v>345</v>
      </c>
      <c r="C41" s="839" t="s">
        <v>653</v>
      </c>
      <c r="D41" s="840"/>
      <c r="E41" s="840"/>
      <c r="F41" s="840"/>
      <c r="G41" s="841"/>
      <c r="H41" s="805" t="s">
        <v>351</v>
      </c>
      <c r="I41" s="806"/>
      <c r="J41" s="26">
        <f>'신고서(1쪽)'!L39+'신고서(1쪽)'!L40</f>
        <v>0</v>
      </c>
      <c r="K41" s="146"/>
      <c r="L41" s="147"/>
      <c r="M41" s="7"/>
    </row>
    <row r="42" spans="1:18" ht="19.5" customHeight="1">
      <c r="A42" s="725"/>
      <c r="B42" s="812"/>
      <c r="C42" s="808" t="s">
        <v>654</v>
      </c>
      <c r="D42" s="809"/>
      <c r="E42" s="809"/>
      <c r="F42" s="809"/>
      <c r="G42" s="810"/>
      <c r="H42" s="805" t="s">
        <v>351</v>
      </c>
      <c r="I42" s="806"/>
      <c r="J42" s="26">
        <f>'신고서(1쪽)'!O39+'신고서(1쪽)'!O40</f>
        <v>0</v>
      </c>
      <c r="K42" s="146"/>
      <c r="L42" s="147"/>
      <c r="M42" s="7" t="s">
        <v>214</v>
      </c>
    </row>
    <row r="43" spans="1:18" ht="19.5" customHeight="1">
      <c r="A43" s="725"/>
      <c r="B43" s="812"/>
      <c r="C43" s="808" t="s">
        <v>655</v>
      </c>
      <c r="D43" s="809"/>
      <c r="E43" s="809"/>
      <c r="F43" s="809"/>
      <c r="G43" s="810"/>
      <c r="H43" s="805" t="s">
        <v>351</v>
      </c>
      <c r="I43" s="806"/>
      <c r="J43" s="26">
        <f>'신고서(1쪽)'!S39</f>
        <v>0</v>
      </c>
      <c r="K43" s="146"/>
      <c r="L43" s="147"/>
      <c r="M43" s="7"/>
    </row>
    <row r="44" spans="1:18" ht="19.5" customHeight="1">
      <c r="A44" s="725"/>
      <c r="B44" s="812"/>
      <c r="C44" s="813" t="s">
        <v>656</v>
      </c>
      <c r="D44" s="814"/>
      <c r="E44" s="814"/>
      <c r="F44" s="814"/>
      <c r="G44" s="815"/>
      <c r="H44" s="805" t="s">
        <v>351</v>
      </c>
      <c r="I44" s="806"/>
      <c r="J44" s="26">
        <f>'신고서(1쪽)'!U39+'신고서(1쪽)'!U40</f>
        <v>0</v>
      </c>
      <c r="K44" s="146"/>
      <c r="L44" s="147"/>
      <c r="M44" s="7"/>
    </row>
    <row r="45" spans="1:18" ht="19.5" customHeight="1">
      <c r="A45" s="725"/>
      <c r="B45" s="812"/>
      <c r="C45" s="808" t="s">
        <v>385</v>
      </c>
      <c r="D45" s="809"/>
      <c r="E45" s="809"/>
      <c r="F45" s="809"/>
      <c r="G45" s="810"/>
      <c r="H45" s="805" t="s">
        <v>351</v>
      </c>
      <c r="I45" s="806"/>
      <c r="J45" s="26">
        <f>'신고서(1쪽)'!W39+'신고서(1쪽)'!W40</f>
        <v>0</v>
      </c>
      <c r="K45" s="146"/>
      <c r="L45" s="147"/>
      <c r="M45" s="7"/>
    </row>
    <row r="46" spans="1:18" ht="19.5" customHeight="1">
      <c r="A46" s="725"/>
      <c r="B46" s="812"/>
      <c r="C46" s="808" t="s">
        <v>386</v>
      </c>
      <c r="D46" s="809"/>
      <c r="E46" s="809"/>
      <c r="F46" s="809"/>
      <c r="G46" s="810"/>
      <c r="H46" s="805" t="s">
        <v>351</v>
      </c>
      <c r="I46" s="806"/>
      <c r="J46" s="26">
        <f>+'신고서(1쪽)'!X39+'신고서(1쪽)'!X40</f>
        <v>0</v>
      </c>
      <c r="K46" s="146"/>
      <c r="L46" s="147"/>
      <c r="M46" s="7"/>
    </row>
    <row r="47" spans="1:18" ht="19.5" customHeight="1" thickBot="1">
      <c r="A47" s="725"/>
      <c r="B47" s="208"/>
      <c r="C47" s="816" t="s">
        <v>652</v>
      </c>
      <c r="D47" s="817"/>
      <c r="E47" s="817"/>
      <c r="F47" s="817"/>
      <c r="G47" s="818"/>
      <c r="H47" s="792"/>
      <c r="I47" s="793"/>
      <c r="J47" s="222">
        <f>+J41+J42+J43+J44+J45+J46</f>
        <v>0</v>
      </c>
      <c r="K47" s="146"/>
      <c r="L47" s="147"/>
      <c r="M47" s="7" t="s">
        <v>211</v>
      </c>
    </row>
    <row r="48" spans="1:18" ht="19.5" customHeight="1">
      <c r="A48" s="725"/>
      <c r="B48" s="781" t="s">
        <v>68</v>
      </c>
      <c r="C48" s="782"/>
      <c r="D48" s="782"/>
      <c r="E48" s="782"/>
      <c r="F48" s="782"/>
      <c r="G48" s="791"/>
      <c r="H48" s="781" t="s">
        <v>69</v>
      </c>
      <c r="I48" s="807"/>
      <c r="J48" s="39"/>
      <c r="K48" s="31" t="s">
        <v>52</v>
      </c>
      <c r="L48" s="88">
        <f>+IF(ISBLANK(J48),0,MIN(J48,4000000))</f>
        <v>0</v>
      </c>
      <c r="M48" s="7" t="s">
        <v>214</v>
      </c>
    </row>
    <row r="49" spans="1:13" ht="19.5" customHeight="1">
      <c r="A49" s="725"/>
      <c r="B49" s="781" t="s">
        <v>71</v>
      </c>
      <c r="C49" s="782"/>
      <c r="D49" s="782"/>
      <c r="E49" s="782"/>
      <c r="F49" s="782"/>
      <c r="G49" s="791"/>
      <c r="H49" s="781" t="s">
        <v>72</v>
      </c>
      <c r="I49" s="782"/>
      <c r="J49" s="42"/>
      <c r="K49" s="31" t="s">
        <v>52</v>
      </c>
      <c r="L49" s="88">
        <f>+J49</f>
        <v>0</v>
      </c>
      <c r="M49" s="7"/>
    </row>
    <row r="50" spans="1:13" ht="19.5" customHeight="1">
      <c r="A50" s="725"/>
      <c r="B50" s="781" t="s">
        <v>480</v>
      </c>
      <c r="C50" s="782"/>
      <c r="D50" s="782"/>
      <c r="E50" s="782"/>
      <c r="F50" s="782"/>
      <c r="G50" s="791"/>
      <c r="H50" s="781" t="s">
        <v>416</v>
      </c>
      <c r="I50" s="807"/>
      <c r="J50" s="42"/>
      <c r="K50" s="31" t="s">
        <v>411</v>
      </c>
      <c r="L50" s="88">
        <f>+IF(신용카드등소득공제신청서!$R$37&gt;80000000,0,MIN(J50*40%,2400000))</f>
        <v>0</v>
      </c>
      <c r="M50" s="7"/>
    </row>
    <row r="51" spans="1:13" ht="19.5" customHeight="1" thickBot="1">
      <c r="A51" s="822"/>
      <c r="B51" s="781" t="s">
        <v>481</v>
      </c>
      <c r="C51" s="782"/>
      <c r="D51" s="782"/>
      <c r="E51" s="782"/>
      <c r="F51" s="782"/>
      <c r="G51" s="791"/>
      <c r="H51" s="781" t="s">
        <v>416</v>
      </c>
      <c r="I51" s="782"/>
      <c r="J51" s="45"/>
      <c r="K51" s="31" t="s">
        <v>52</v>
      </c>
      <c r="L51" s="88">
        <f>+IF(신용카드등소득공제신청서!$R$37&gt;80000000,0,MIN(J51*40%,2400000))</f>
        <v>0</v>
      </c>
      <c r="M51" s="7" t="s">
        <v>214</v>
      </c>
    </row>
    <row r="52" spans="1:13" ht="19.5" customHeight="1">
      <c r="A52" s="801" t="s">
        <v>29</v>
      </c>
      <c r="B52" s="802"/>
      <c r="C52" s="802"/>
      <c r="D52" s="802"/>
      <c r="E52" s="802"/>
      <c r="F52" s="802"/>
      <c r="G52" s="802"/>
      <c r="H52" s="802"/>
      <c r="I52" s="802"/>
      <c r="J52" s="803"/>
      <c r="K52" s="802"/>
      <c r="L52" s="804"/>
      <c r="M52" s="7" t="s">
        <v>214</v>
      </c>
    </row>
  </sheetData>
  <mergeCells count="108">
    <mergeCell ref="K37:K39"/>
    <mergeCell ref="A25:A51"/>
    <mergeCell ref="K15:K23"/>
    <mergeCell ref="C31:F33"/>
    <mergeCell ref="C34:F36"/>
    <mergeCell ref="H31:I33"/>
    <mergeCell ref="H34:I36"/>
    <mergeCell ref="K31:K33"/>
    <mergeCell ref="K34:K36"/>
    <mergeCell ref="B31:B40"/>
    <mergeCell ref="C41:G41"/>
    <mergeCell ref="H41:I41"/>
    <mergeCell ref="C42:G42"/>
    <mergeCell ref="H42:I42"/>
    <mergeCell ref="C43:G43"/>
    <mergeCell ref="H43:I43"/>
    <mergeCell ref="C37:F39"/>
    <mergeCell ref="H37:I39"/>
    <mergeCell ref="H40:I40"/>
    <mergeCell ref="C40:G40"/>
    <mergeCell ref="F19:G19"/>
    <mergeCell ref="B25:G25"/>
    <mergeCell ref="H25:I25"/>
    <mergeCell ref="B26:G26"/>
    <mergeCell ref="A52:L52"/>
    <mergeCell ref="H45:I45"/>
    <mergeCell ref="B51:G51"/>
    <mergeCell ref="H51:I51"/>
    <mergeCell ref="B48:G48"/>
    <mergeCell ref="H48:I48"/>
    <mergeCell ref="B49:G49"/>
    <mergeCell ref="H49:I49"/>
    <mergeCell ref="C45:G45"/>
    <mergeCell ref="B41:B46"/>
    <mergeCell ref="C44:G44"/>
    <mergeCell ref="H44:I44"/>
    <mergeCell ref="C47:G47"/>
    <mergeCell ref="H47:I47"/>
    <mergeCell ref="B50:G50"/>
    <mergeCell ref="H50:I50"/>
    <mergeCell ref="C46:G46"/>
    <mergeCell ref="H46:I46"/>
    <mergeCell ref="H26:I26"/>
    <mergeCell ref="B27:B30"/>
    <mergeCell ref="K13:K14"/>
    <mergeCell ref="E14:G14"/>
    <mergeCell ref="F11:G11"/>
    <mergeCell ref="H11:I11"/>
    <mergeCell ref="C12:G12"/>
    <mergeCell ref="H12:I12"/>
    <mergeCell ref="C13:D14"/>
    <mergeCell ref="E13:G13"/>
    <mergeCell ref="H13:I14"/>
    <mergeCell ref="C28:G28"/>
    <mergeCell ref="H28:I28"/>
    <mergeCell ref="C30:G30"/>
    <mergeCell ref="H30:I30"/>
    <mergeCell ref="C29:G29"/>
    <mergeCell ref="H29:I29"/>
    <mergeCell ref="F21:G21"/>
    <mergeCell ref="E15:G15"/>
    <mergeCell ref="C27:G27"/>
    <mergeCell ref="H27:I27"/>
    <mergeCell ref="E18:E19"/>
    <mergeCell ref="F20:G20"/>
    <mergeCell ref="D15:D19"/>
    <mergeCell ref="A1:H1"/>
    <mergeCell ref="I1:L1"/>
    <mergeCell ref="A2:B2"/>
    <mergeCell ref="C2:G2"/>
    <mergeCell ref="H2:I2"/>
    <mergeCell ref="C3:E4"/>
    <mergeCell ref="F3:G3"/>
    <mergeCell ref="H3:I3"/>
    <mergeCell ref="F4:G4"/>
    <mergeCell ref="H4:I4"/>
    <mergeCell ref="B4:B7"/>
    <mergeCell ref="A4:A7"/>
    <mergeCell ref="C5:E6"/>
    <mergeCell ref="F5:G5"/>
    <mergeCell ref="H5:I5"/>
    <mergeCell ref="F6:G6"/>
    <mergeCell ref="H6:I6"/>
    <mergeCell ref="C7:G7"/>
    <mergeCell ref="H7:I7"/>
    <mergeCell ref="A8:A24"/>
    <mergeCell ref="B8:B12"/>
    <mergeCell ref="C8:E8"/>
    <mergeCell ref="C9:E9"/>
    <mergeCell ref="F8:G8"/>
    <mergeCell ref="H8:I8"/>
    <mergeCell ref="F9:G9"/>
    <mergeCell ref="H9:I9"/>
    <mergeCell ref="C10:E11"/>
    <mergeCell ref="F10:G10"/>
    <mergeCell ref="H10:I10"/>
    <mergeCell ref="F22:G22"/>
    <mergeCell ref="F23:G23"/>
    <mergeCell ref="F18:G18"/>
    <mergeCell ref="C24:G24"/>
    <mergeCell ref="H24:I24"/>
    <mergeCell ref="E16:G16"/>
    <mergeCell ref="E17:G17"/>
    <mergeCell ref="B13:B24"/>
    <mergeCell ref="H15:I23"/>
    <mergeCell ref="C15:C23"/>
    <mergeCell ref="E20:E22"/>
    <mergeCell ref="D20:D23"/>
  </mergeCells>
  <phoneticPr fontId="23" type="noConversion"/>
  <dataValidations count="3">
    <dataValidation type="custom" allowBlank="1" showInputMessage="1" showErrorMessage="1" errorTitle="입력값오류" error="집계되는 항목입니다. " sqref="J12">
      <formula1>0</formula1>
    </dataValidation>
    <dataValidation type="whole" allowBlank="1" showInputMessage="1" showErrorMessage="1" errorTitle="데이터값오류" error="정수값만 기록합니다. " sqref="J3:J11 J48:J51 J13:J46">
      <formula1>0</formula1>
      <formula2>1000000000000000</formula2>
    </dataValidation>
    <dataValidation type="whole" allowBlank="1" showInputMessage="1" showErrorMessage="1" errorTitle="입력값오류" error="집계되는 항목입니다. " sqref="J47">
      <formula1>0</formula1>
      <formula2>10000000000</formula2>
    </dataValidation>
  </dataValidations>
  <hyperlinks>
    <hyperlink ref="R40" r:id="rId1"/>
  </hyperlinks>
  <pageMargins left="0.27559055118110237" right="0.15748031496062992" top="0.31496062992125984" bottom="0.35433070866141736" header="0.31496062992125984" footer="0.31496062992125984"/>
  <pageSetup paperSize="9" scale="75" orientation="portrait" r:id="rId2"/>
  <ignoredErrors>
    <ignoredError sqref="L19:L20" formula="1"/>
  </ignoredErrors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66"/>
  <sheetViews>
    <sheetView showGridLines="0" tabSelected="1" topLeftCell="A22" zoomScaleNormal="100" zoomScaleSheetLayoutView="100" workbookViewId="0">
      <selection activeCell="H71" sqref="A68:H71"/>
    </sheetView>
  </sheetViews>
  <sheetFormatPr defaultRowHeight="16.5"/>
  <cols>
    <col min="1" max="1" width="3.625" customWidth="1"/>
    <col min="2" max="2" width="3.375" customWidth="1"/>
    <col min="3" max="3" width="5.25" customWidth="1"/>
    <col min="4" max="4" width="1.375" hidden="1" customWidth="1"/>
    <col min="5" max="6" width="5.125" customWidth="1"/>
    <col min="7" max="7" width="3.25" customWidth="1"/>
    <col min="8" max="8" width="16.875" customWidth="1"/>
    <col min="9" max="9" width="7.375" customWidth="1"/>
    <col min="10" max="10" width="3.375" customWidth="1"/>
    <col min="11" max="11" width="5.75" customWidth="1"/>
    <col min="12" max="12" width="4.875" customWidth="1"/>
    <col min="13" max="13" width="12.375" customWidth="1"/>
    <col min="14" max="14" width="3.875" customWidth="1"/>
    <col min="15" max="15" width="1.75" customWidth="1"/>
    <col min="16" max="16" width="4.375" customWidth="1"/>
    <col min="17" max="17" width="5.375" customWidth="1"/>
    <col min="18" max="18" width="6.125" customWidth="1"/>
    <col min="19" max="20" width="2.625" customWidth="1"/>
    <col min="21" max="21" width="9.25" customWidth="1"/>
  </cols>
  <sheetData>
    <row r="1" spans="1:21" ht="13.5" customHeight="1" thickBot="1">
      <c r="A1" s="766"/>
      <c r="B1" s="767"/>
      <c r="C1" s="767"/>
      <c r="D1" s="767"/>
      <c r="E1" s="767"/>
      <c r="F1" s="767"/>
      <c r="G1" s="767"/>
      <c r="H1" s="767"/>
      <c r="I1" s="767"/>
      <c r="J1" s="768" t="s">
        <v>74</v>
      </c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9"/>
    </row>
    <row r="2" spans="1:21" ht="17.25" thickBot="1">
      <c r="A2" s="871" t="s">
        <v>15</v>
      </c>
      <c r="B2" s="872"/>
      <c r="C2" s="873" t="s">
        <v>75</v>
      </c>
      <c r="D2" s="874"/>
      <c r="E2" s="874"/>
      <c r="F2" s="874"/>
      <c r="G2" s="874"/>
      <c r="H2" s="872"/>
      <c r="I2" s="873" t="s">
        <v>76</v>
      </c>
      <c r="J2" s="874"/>
      <c r="K2" s="874"/>
      <c r="L2" s="874"/>
      <c r="M2" s="874"/>
      <c r="N2" s="874"/>
      <c r="O2" s="874"/>
      <c r="P2" s="874"/>
      <c r="Q2" s="874"/>
      <c r="R2" s="874"/>
      <c r="S2" s="874"/>
      <c r="T2" s="874"/>
      <c r="U2" s="875"/>
    </row>
    <row r="3" spans="1:21" ht="14.25" customHeight="1">
      <c r="A3" s="982" t="s">
        <v>169</v>
      </c>
      <c r="B3" s="876" t="s">
        <v>77</v>
      </c>
      <c r="C3" s="876" t="s">
        <v>177</v>
      </c>
      <c r="D3" s="879" t="s">
        <v>78</v>
      </c>
      <c r="E3" s="880"/>
      <c r="F3" s="881"/>
      <c r="G3" s="882" t="s">
        <v>574</v>
      </c>
      <c r="H3" s="883"/>
      <c r="I3" s="883"/>
      <c r="J3" s="883"/>
      <c r="K3" s="883"/>
      <c r="L3" s="883"/>
      <c r="M3" s="883"/>
      <c r="N3" s="883"/>
      <c r="O3" s="883"/>
      <c r="P3" s="883"/>
      <c r="Q3" s="883"/>
      <c r="R3" s="883"/>
      <c r="S3" s="883"/>
      <c r="T3" s="883"/>
      <c r="U3" s="884"/>
    </row>
    <row r="4" spans="1:21" ht="14.25" customHeight="1">
      <c r="A4" s="983"/>
      <c r="B4" s="877"/>
      <c r="C4" s="877"/>
      <c r="D4" s="588" t="s">
        <v>79</v>
      </c>
      <c r="E4" s="587"/>
      <c r="F4" s="587"/>
      <c r="G4" s="587"/>
      <c r="H4" s="738"/>
      <c r="I4" s="885"/>
      <c r="J4" s="886"/>
      <c r="K4" s="886"/>
      <c r="L4" s="887"/>
      <c r="M4" s="588" t="s">
        <v>80</v>
      </c>
      <c r="N4" s="587"/>
      <c r="O4" s="738"/>
      <c r="P4" s="885"/>
      <c r="Q4" s="886"/>
      <c r="R4" s="886"/>
      <c r="S4" s="886"/>
      <c r="T4" s="886"/>
      <c r="U4" s="890"/>
    </row>
    <row r="5" spans="1:21" ht="13.5" customHeight="1">
      <c r="A5" s="983"/>
      <c r="B5" s="877"/>
      <c r="C5" s="877"/>
      <c r="D5" s="588" t="s">
        <v>81</v>
      </c>
      <c r="E5" s="587"/>
      <c r="F5" s="587"/>
      <c r="G5" s="587"/>
      <c r="H5" s="738"/>
      <c r="I5" s="588" t="s">
        <v>82</v>
      </c>
      <c r="J5" s="587"/>
      <c r="K5" s="587"/>
      <c r="L5" s="738"/>
      <c r="M5" s="885"/>
      <c r="N5" s="886"/>
      <c r="O5" s="887"/>
      <c r="P5" s="588" t="s">
        <v>83</v>
      </c>
      <c r="Q5" s="587"/>
      <c r="R5" s="587"/>
      <c r="S5" s="738"/>
      <c r="T5" s="913"/>
      <c r="U5" s="914"/>
    </row>
    <row r="6" spans="1:21" ht="15" customHeight="1">
      <c r="A6" s="983"/>
      <c r="B6" s="877"/>
      <c r="C6" s="878"/>
      <c r="D6" s="588" t="s">
        <v>84</v>
      </c>
      <c r="E6" s="587"/>
      <c r="F6" s="587"/>
      <c r="G6" s="587"/>
      <c r="H6" s="738"/>
      <c r="I6" s="588" t="s">
        <v>82</v>
      </c>
      <c r="J6" s="587"/>
      <c r="K6" s="587"/>
      <c r="L6" s="738"/>
      <c r="M6" s="885"/>
      <c r="N6" s="886"/>
      <c r="O6" s="887"/>
      <c r="P6" s="588" t="s">
        <v>83</v>
      </c>
      <c r="Q6" s="587"/>
      <c r="R6" s="587"/>
      <c r="S6" s="738"/>
      <c r="T6" s="894"/>
      <c r="U6" s="895"/>
    </row>
    <row r="7" spans="1:21" ht="15" customHeight="1">
      <c r="A7" s="983"/>
      <c r="B7" s="877"/>
      <c r="C7" s="891" t="s">
        <v>441</v>
      </c>
      <c r="D7" s="892"/>
      <c r="E7" s="892"/>
      <c r="F7" s="892"/>
      <c r="G7" s="892"/>
      <c r="H7" s="893"/>
      <c r="I7" s="588" t="s">
        <v>444</v>
      </c>
      <c r="J7" s="587"/>
      <c r="K7" s="587"/>
      <c r="L7" s="587"/>
      <c r="M7" s="885"/>
      <c r="N7" s="886"/>
      <c r="O7" s="887"/>
      <c r="P7" s="588" t="s">
        <v>445</v>
      </c>
      <c r="Q7" s="587"/>
      <c r="R7" s="587"/>
      <c r="S7" s="587"/>
      <c r="T7" s="894"/>
      <c r="U7" s="895"/>
    </row>
    <row r="8" spans="1:21" ht="15" customHeight="1">
      <c r="A8" s="983"/>
      <c r="B8" s="877"/>
      <c r="C8" s="891" t="s">
        <v>442</v>
      </c>
      <c r="D8" s="892"/>
      <c r="E8" s="892"/>
      <c r="F8" s="892"/>
      <c r="G8" s="892"/>
      <c r="H8" s="893"/>
      <c r="I8" s="588" t="s">
        <v>444</v>
      </c>
      <c r="J8" s="587"/>
      <c r="K8" s="587"/>
      <c r="L8" s="587"/>
      <c r="M8" s="885"/>
      <c r="N8" s="886"/>
      <c r="O8" s="887"/>
      <c r="P8" s="588" t="s">
        <v>445</v>
      </c>
      <c r="Q8" s="587"/>
      <c r="R8" s="587"/>
      <c r="S8" s="587"/>
      <c r="T8" s="894"/>
      <c r="U8" s="895"/>
    </row>
    <row r="9" spans="1:21" ht="15" customHeight="1" thickBot="1">
      <c r="A9" s="983"/>
      <c r="B9" s="877"/>
      <c r="C9" s="891" t="s">
        <v>443</v>
      </c>
      <c r="D9" s="892"/>
      <c r="E9" s="892"/>
      <c r="F9" s="892"/>
      <c r="G9" s="892"/>
      <c r="H9" s="893"/>
      <c r="I9" s="588" t="s">
        <v>444</v>
      </c>
      <c r="J9" s="587"/>
      <c r="K9" s="587"/>
      <c r="L9" s="587"/>
      <c r="M9" s="885"/>
      <c r="N9" s="886"/>
      <c r="O9" s="887"/>
      <c r="P9" s="588" t="s">
        <v>445</v>
      </c>
      <c r="Q9" s="587"/>
      <c r="R9" s="587"/>
      <c r="S9" s="587"/>
      <c r="T9" s="894"/>
      <c r="U9" s="895"/>
    </row>
    <row r="10" spans="1:21" ht="15" customHeight="1" thickBot="1">
      <c r="A10" s="983"/>
      <c r="B10" s="878"/>
      <c r="C10" s="896" t="s">
        <v>85</v>
      </c>
      <c r="D10" s="897"/>
      <c r="E10" s="897"/>
      <c r="F10" s="897"/>
      <c r="G10" s="897"/>
      <c r="H10" s="898"/>
      <c r="I10" s="588" t="s">
        <v>86</v>
      </c>
      <c r="J10" s="587"/>
      <c r="K10" s="587"/>
      <c r="L10" s="587"/>
      <c r="M10" s="915" t="s">
        <v>354</v>
      </c>
      <c r="N10" s="916"/>
      <c r="O10" s="917"/>
      <c r="P10" s="587" t="s">
        <v>87</v>
      </c>
      <c r="Q10" s="587"/>
      <c r="R10" s="587"/>
      <c r="S10" s="587"/>
      <c r="T10" s="888" t="s">
        <v>355</v>
      </c>
      <c r="U10" s="889"/>
    </row>
    <row r="11" spans="1:21" ht="17.25" thickBot="1">
      <c r="A11" s="983"/>
      <c r="B11" s="918" t="s">
        <v>88</v>
      </c>
      <c r="C11" s="588" t="s">
        <v>89</v>
      </c>
      <c r="D11" s="587"/>
      <c r="E11" s="587"/>
      <c r="F11" s="587"/>
      <c r="G11" s="587"/>
      <c r="H11" s="738"/>
      <c r="I11" s="588" t="s">
        <v>90</v>
      </c>
      <c r="J11" s="587"/>
      <c r="K11" s="587"/>
      <c r="L11" s="609"/>
      <c r="M11" s="860"/>
      <c r="N11" s="741" t="s">
        <v>34</v>
      </c>
      <c r="O11" s="742"/>
      <c r="P11" s="738"/>
      <c r="Q11" s="588" t="s">
        <v>91</v>
      </c>
      <c r="R11" s="738"/>
      <c r="S11" s="588" t="s">
        <v>92</v>
      </c>
      <c r="T11" s="743"/>
      <c r="U11" s="46" t="s">
        <v>93</v>
      </c>
    </row>
    <row r="12" spans="1:21" ht="18.2" customHeight="1">
      <c r="A12" s="983"/>
      <c r="B12" s="877"/>
      <c r="C12" s="945" t="s">
        <v>175</v>
      </c>
      <c r="D12" s="947"/>
      <c r="E12" s="896" t="s">
        <v>576</v>
      </c>
      <c r="F12" s="897"/>
      <c r="G12" s="897"/>
      <c r="H12" s="898"/>
      <c r="I12" s="588" t="s">
        <v>59</v>
      </c>
      <c r="J12" s="587"/>
      <c r="K12" s="587"/>
      <c r="L12" s="864"/>
      <c r="M12" s="865"/>
      <c r="N12" s="857" t="s">
        <v>173</v>
      </c>
      <c r="O12" s="609"/>
      <c r="P12" s="740"/>
      <c r="Q12" s="920">
        <f>IF((L12+Q13+Q14)&gt;=9000000,(9000000-Q13-Q14),L12)</f>
        <v>0</v>
      </c>
      <c r="R12" s="921"/>
      <c r="S12" s="846" t="s">
        <v>210</v>
      </c>
      <c r="T12" s="847"/>
      <c r="U12" s="291">
        <f>+INT(IF(신용카드등소득공제신청서!$R$37&lt;=55000000,Q12*15%,Q12*12%))</f>
        <v>0</v>
      </c>
    </row>
    <row r="13" spans="1:21" ht="18.2" customHeight="1">
      <c r="A13" s="983"/>
      <c r="B13" s="877"/>
      <c r="C13" s="948"/>
      <c r="D13" s="949"/>
      <c r="E13" s="928" t="s">
        <v>575</v>
      </c>
      <c r="F13" s="929"/>
      <c r="G13" s="929"/>
      <c r="H13" s="930"/>
      <c r="I13" s="588" t="s">
        <v>59</v>
      </c>
      <c r="J13" s="587"/>
      <c r="K13" s="587"/>
      <c r="L13" s="862"/>
      <c r="M13" s="863"/>
      <c r="N13" s="858"/>
      <c r="O13" s="859"/>
      <c r="P13" s="860"/>
      <c r="Q13" s="851">
        <f>IF((L13+Q14)&gt;=9000000,(9000000-Q14),L13)</f>
        <v>0</v>
      </c>
      <c r="R13" s="852"/>
      <c r="S13" s="848"/>
      <c r="T13" s="849"/>
      <c r="U13" s="291">
        <f>+INT(IF(신용카드등소득공제신청서!$R$37&lt;=55000000,Q13*15%,Q13*12%))</f>
        <v>0</v>
      </c>
    </row>
    <row r="14" spans="1:21" ht="18.2" customHeight="1">
      <c r="A14" s="983"/>
      <c r="B14" s="877"/>
      <c r="C14" s="948"/>
      <c r="D14" s="949"/>
      <c r="E14" s="896" t="s">
        <v>94</v>
      </c>
      <c r="F14" s="897"/>
      <c r="G14" s="897"/>
      <c r="H14" s="898"/>
      <c r="I14" s="588" t="s">
        <v>59</v>
      </c>
      <c r="J14" s="587"/>
      <c r="K14" s="587"/>
      <c r="L14" s="862"/>
      <c r="M14" s="863"/>
      <c r="N14" s="858"/>
      <c r="O14" s="859"/>
      <c r="P14" s="860"/>
      <c r="Q14" s="851">
        <f>+IF(L14&gt;6000000,6000000,L14)</f>
        <v>0</v>
      </c>
      <c r="R14" s="852"/>
      <c r="S14" s="848"/>
      <c r="T14" s="849"/>
      <c r="U14" s="291">
        <f>+INT(IF(신용카드등소득공제신청서!$R$37&lt;=55000000,Q14*15%,Q14*12%))</f>
        <v>0</v>
      </c>
    </row>
    <row r="15" spans="1:21" ht="18.2" customHeight="1" thickBot="1">
      <c r="A15" s="983"/>
      <c r="B15" s="877"/>
      <c r="C15" s="948"/>
      <c r="D15" s="949"/>
      <c r="E15" s="896" t="s">
        <v>455</v>
      </c>
      <c r="F15" s="897"/>
      <c r="G15" s="897"/>
      <c r="H15" s="898"/>
      <c r="I15" s="588" t="s">
        <v>59</v>
      </c>
      <c r="J15" s="587"/>
      <c r="K15" s="587"/>
      <c r="L15" s="855"/>
      <c r="M15" s="856"/>
      <c r="N15" s="861"/>
      <c r="O15" s="742"/>
      <c r="P15" s="743"/>
      <c r="Q15" s="851">
        <f>+MIN(L15*10%,3000000)</f>
        <v>0</v>
      </c>
      <c r="R15" s="852"/>
      <c r="S15" s="842"/>
      <c r="T15" s="843"/>
      <c r="U15" s="291">
        <f>+INT(IF(신용카드등소득공제신청서!$R$37&lt;=55000000,Q15*15%,Q15*12%))</f>
        <v>0</v>
      </c>
    </row>
    <row r="16" spans="1:21" ht="18.2" customHeight="1">
      <c r="A16" s="983"/>
      <c r="B16" s="877"/>
      <c r="C16" s="948"/>
      <c r="D16" s="949"/>
      <c r="E16" s="904" t="s">
        <v>95</v>
      </c>
      <c r="F16" s="905"/>
      <c r="G16" s="905"/>
      <c r="H16" s="906"/>
      <c r="I16" s="789"/>
      <c r="J16" s="850"/>
      <c r="K16" s="790"/>
      <c r="L16" s="853">
        <f>L12+L13+L14+L15</f>
        <v>0</v>
      </c>
      <c r="M16" s="854"/>
      <c r="N16" s="789"/>
      <c r="O16" s="850"/>
      <c r="P16" s="790"/>
      <c r="Q16" s="851">
        <f>+Q12+Q13+Q14+Q15</f>
        <v>0</v>
      </c>
      <c r="R16" s="852"/>
      <c r="S16" s="842"/>
      <c r="T16" s="843"/>
      <c r="U16" s="292">
        <f>+U12+U13+U14+U15</f>
        <v>0</v>
      </c>
    </row>
    <row r="17" spans="1:21" ht="18" customHeight="1">
      <c r="A17" s="983"/>
      <c r="B17" s="877"/>
      <c r="C17" s="1058" t="s">
        <v>176</v>
      </c>
      <c r="D17" s="1059"/>
      <c r="E17" s="756" t="s">
        <v>358</v>
      </c>
      <c r="F17" s="896" t="s">
        <v>17</v>
      </c>
      <c r="G17" s="897"/>
      <c r="H17" s="898"/>
      <c r="I17" s="588" t="s">
        <v>16</v>
      </c>
      <c r="J17" s="587"/>
      <c r="K17" s="738"/>
      <c r="L17" s="866">
        <f>'신고서(1쪽)'!P16+'신고서(1쪽)'!P17</f>
        <v>0</v>
      </c>
      <c r="M17" s="867"/>
      <c r="N17" s="868" t="s">
        <v>96</v>
      </c>
      <c r="O17" s="869"/>
      <c r="P17" s="870"/>
      <c r="Q17" s="851">
        <f>+IF(L17&gt;=1000000,1000000,L17)</f>
        <v>0</v>
      </c>
      <c r="R17" s="852"/>
      <c r="S17" s="844">
        <v>0.12</v>
      </c>
      <c r="T17" s="845"/>
      <c r="U17" s="292">
        <f>+INT(Q17*12%)</f>
        <v>0</v>
      </c>
    </row>
    <row r="18" spans="1:21" ht="18" customHeight="1">
      <c r="A18" s="983"/>
      <c r="B18" s="877"/>
      <c r="C18" s="1060"/>
      <c r="D18" s="1061"/>
      <c r="E18" s="727"/>
      <c r="F18" s="896" t="s">
        <v>97</v>
      </c>
      <c r="G18" s="897"/>
      <c r="H18" s="898"/>
      <c r="I18" s="588" t="s">
        <v>16</v>
      </c>
      <c r="J18" s="587"/>
      <c r="K18" s="738"/>
      <c r="L18" s="866">
        <f>'신고서(1쪽)'!R16+'신고서(1쪽)'!R17</f>
        <v>0</v>
      </c>
      <c r="M18" s="867"/>
      <c r="N18" s="868" t="s">
        <v>96</v>
      </c>
      <c r="O18" s="869"/>
      <c r="P18" s="870"/>
      <c r="Q18" s="851">
        <f>+IF(L18&gt;=1000000,1000000,L18)</f>
        <v>0</v>
      </c>
      <c r="R18" s="852"/>
      <c r="S18" s="844">
        <v>0.15</v>
      </c>
      <c r="T18" s="845"/>
      <c r="U18" s="292">
        <f>+INT(Q18*15%)</f>
        <v>0</v>
      </c>
    </row>
    <row r="19" spans="1:21" ht="18" customHeight="1">
      <c r="A19" s="983"/>
      <c r="B19" s="877"/>
      <c r="C19" s="1060"/>
      <c r="D19" s="1061"/>
      <c r="E19" s="728"/>
      <c r="F19" s="904" t="s">
        <v>47</v>
      </c>
      <c r="G19" s="905"/>
      <c r="H19" s="906"/>
      <c r="I19" s="789"/>
      <c r="J19" s="850"/>
      <c r="K19" s="790"/>
      <c r="L19" s="909">
        <f>L17+L18</f>
        <v>0</v>
      </c>
      <c r="M19" s="910"/>
      <c r="N19" s="789"/>
      <c r="O19" s="850"/>
      <c r="P19" s="790"/>
      <c r="Q19" s="851">
        <f>+Q17+Q18</f>
        <v>0</v>
      </c>
      <c r="R19" s="852"/>
      <c r="S19" s="1071"/>
      <c r="T19" s="1072"/>
      <c r="U19" s="292">
        <f>+U17+U18</f>
        <v>0</v>
      </c>
    </row>
    <row r="20" spans="1:21" ht="27" customHeight="1">
      <c r="A20" s="983"/>
      <c r="B20" s="877"/>
      <c r="C20" s="1060"/>
      <c r="D20" s="1061"/>
      <c r="E20" s="756" t="s">
        <v>357</v>
      </c>
      <c r="F20" s="588" t="s">
        <v>606</v>
      </c>
      <c r="G20" s="587"/>
      <c r="H20" s="738"/>
      <c r="I20" s="588" t="s">
        <v>414</v>
      </c>
      <c r="J20" s="587"/>
      <c r="K20" s="587"/>
      <c r="L20" s="922">
        <f>+'신고서(1쪽)'!W16+'신고서(1쪽)'!W17</f>
        <v>0</v>
      </c>
      <c r="M20" s="923"/>
      <c r="N20" s="609" t="s">
        <v>359</v>
      </c>
      <c r="O20" s="609"/>
      <c r="P20" s="740"/>
      <c r="Q20" s="899"/>
      <c r="R20" s="900"/>
      <c r="S20" s="844">
        <v>0.15</v>
      </c>
      <c r="T20" s="845"/>
      <c r="U20" s="318"/>
    </row>
    <row r="21" spans="1:21" ht="18" customHeight="1">
      <c r="A21" s="983"/>
      <c r="B21" s="877"/>
      <c r="C21" s="1060"/>
      <c r="D21" s="1061"/>
      <c r="E21" s="727"/>
      <c r="F21" s="588" t="s">
        <v>356</v>
      </c>
      <c r="G21" s="587"/>
      <c r="H21" s="738"/>
      <c r="I21" s="588" t="s">
        <v>414</v>
      </c>
      <c r="J21" s="587"/>
      <c r="K21" s="903"/>
      <c r="L21" s="901">
        <f>+'신고서(1쪽)'!V16+'신고서(1쪽)'!V17</f>
        <v>0</v>
      </c>
      <c r="M21" s="902"/>
      <c r="N21" s="859"/>
      <c r="O21" s="859"/>
      <c r="P21" s="860"/>
      <c r="Q21" s="899"/>
      <c r="R21" s="900"/>
      <c r="S21" s="844">
        <v>0.3</v>
      </c>
      <c r="T21" s="845"/>
      <c r="U21" s="318"/>
    </row>
    <row r="22" spans="1:21" ht="18" customHeight="1">
      <c r="A22" s="983"/>
      <c r="B22" s="877"/>
      <c r="C22" s="1060"/>
      <c r="D22" s="1061"/>
      <c r="E22" s="727"/>
      <c r="F22" s="588" t="s">
        <v>482</v>
      </c>
      <c r="G22" s="587"/>
      <c r="H22" s="738"/>
      <c r="I22" s="588" t="s">
        <v>54</v>
      </c>
      <c r="J22" s="587"/>
      <c r="K22" s="587"/>
      <c r="L22" s="911">
        <f>+'신고서(1쪽)'!U16+'신고서(1쪽)'!U17</f>
        <v>0</v>
      </c>
      <c r="M22" s="912"/>
      <c r="N22" s="859"/>
      <c r="O22" s="859"/>
      <c r="P22" s="860"/>
      <c r="Q22" s="899"/>
      <c r="R22" s="900"/>
      <c r="S22" s="844">
        <v>0.2</v>
      </c>
      <c r="T22" s="845"/>
      <c r="U22" s="318"/>
    </row>
    <row r="23" spans="1:21" ht="18" customHeight="1">
      <c r="A23" s="983"/>
      <c r="B23" s="877"/>
      <c r="C23" s="1060"/>
      <c r="D23" s="1061"/>
      <c r="E23" s="727"/>
      <c r="F23" s="588" t="s">
        <v>412</v>
      </c>
      <c r="G23" s="587"/>
      <c r="H23" s="738"/>
      <c r="I23" s="588" t="s">
        <v>414</v>
      </c>
      <c r="J23" s="587"/>
      <c r="K23" s="587"/>
      <c r="L23" s="907">
        <f>+'신고서(1쪽)'!T16+'신고서(1쪽)'!T17</f>
        <v>0</v>
      </c>
      <c r="M23" s="908"/>
      <c r="N23" s="859"/>
      <c r="O23" s="859"/>
      <c r="P23" s="860"/>
      <c r="Q23" s="899"/>
      <c r="R23" s="900"/>
      <c r="S23" s="844">
        <v>0.15</v>
      </c>
      <c r="T23" s="845"/>
      <c r="U23" s="318"/>
    </row>
    <row r="24" spans="1:21" ht="18" customHeight="1">
      <c r="A24" s="983"/>
      <c r="B24" s="877"/>
      <c r="C24" s="1060"/>
      <c r="D24" s="1061"/>
      <c r="E24" s="727"/>
      <c r="F24" s="1085" t="s">
        <v>413</v>
      </c>
      <c r="G24" s="1086"/>
      <c r="H24" s="1087"/>
      <c r="I24" s="1085" t="s">
        <v>415</v>
      </c>
      <c r="J24" s="1086"/>
      <c r="K24" s="1086"/>
      <c r="L24" s="1088">
        <f>+'신고서(1쪽)'!Y16+'신고서(1쪽)'!Y17</f>
        <v>0</v>
      </c>
      <c r="M24" s="1089"/>
      <c r="N24" s="1090"/>
      <c r="O24" s="1091"/>
      <c r="P24" s="1092"/>
      <c r="Q24" s="899"/>
      <c r="R24" s="900"/>
      <c r="S24" s="1071"/>
      <c r="T24" s="1072"/>
      <c r="U24" s="318"/>
    </row>
    <row r="25" spans="1:21" ht="18" customHeight="1">
      <c r="A25" s="983"/>
      <c r="B25" s="877"/>
      <c r="C25" s="1060"/>
      <c r="D25" s="1061"/>
      <c r="E25" s="728"/>
      <c r="F25" s="953" t="s">
        <v>98</v>
      </c>
      <c r="G25" s="954"/>
      <c r="H25" s="955"/>
      <c r="I25" s="789"/>
      <c r="J25" s="850"/>
      <c r="K25" s="790"/>
      <c r="L25" s="1073">
        <f>MAX(L20+L21+L22+L23-L24,0)</f>
        <v>0</v>
      </c>
      <c r="M25" s="1074"/>
      <c r="N25" s="789"/>
      <c r="O25" s="850"/>
      <c r="P25" s="790"/>
      <c r="Q25" s="851">
        <f>+IF(L25&lt;INT(신용카드등소득공제신청서!$R$37*3%),0,IF((L23-L24)&lt;INT(신용카드등소득공제신청서!$R$37*3%),L20+L21+L22-(INT(신용카드등소득공제신청서!$R$37*3%)-MAX((L23-L24),0)),L20+L21+L22+MIN(MAX((L23-L24),0)-INT(신용카드등소득공제신청서!R37*3%),7000000)))</f>
        <v>0</v>
      </c>
      <c r="R25" s="852"/>
      <c r="S25" s="1071"/>
      <c r="T25" s="1072"/>
      <c r="U25" s="291">
        <f>+IF(Q25&lt;0,0,INT(L20*15%)+INT(L21*30%)+INT(L22*20%)+IF((L23-L24)&lt;INT(신용카드등소득공제신청서!$R$37*3%),(INT(신용카드등소득공제신청서!$R$37*3%)-MAX((L23-L24),0)),MIN(MAX((L23-L24),0)-INT(신용카드등소득공제신청서!R37*3%),7000000)))</f>
        <v>0</v>
      </c>
    </row>
    <row r="26" spans="1:21" ht="18" customHeight="1" thickBot="1">
      <c r="A26" s="983"/>
      <c r="B26" s="877"/>
      <c r="C26" s="1060"/>
      <c r="D26" s="1061"/>
      <c r="E26" s="756" t="s">
        <v>171</v>
      </c>
      <c r="F26" s="588" t="s">
        <v>23</v>
      </c>
      <c r="G26" s="587"/>
      <c r="H26" s="738"/>
      <c r="I26" s="588" t="s">
        <v>363</v>
      </c>
      <c r="J26" s="587"/>
      <c r="K26" s="587"/>
      <c r="L26" s="943">
        <f>+'신고서(1쪽)'!F41+'신고서(1쪽)'!F42+'신고서(1쪽)'!I41+'신고서(1쪽)'!I42</f>
        <v>0</v>
      </c>
      <c r="M26" s="944"/>
      <c r="N26" s="897" t="s">
        <v>41</v>
      </c>
      <c r="O26" s="897"/>
      <c r="P26" s="898"/>
      <c r="Q26" s="920">
        <f>+L26</f>
        <v>0</v>
      </c>
      <c r="R26" s="921"/>
      <c r="S26" s="846">
        <v>0.15</v>
      </c>
      <c r="T26" s="847"/>
      <c r="U26" s="292">
        <f>+Q26*15%</f>
        <v>0</v>
      </c>
    </row>
    <row r="27" spans="1:21" ht="18" customHeight="1">
      <c r="A27" s="983"/>
      <c r="B27" s="877"/>
      <c r="C27" s="1060"/>
      <c r="D27" s="1061"/>
      <c r="E27" s="727"/>
      <c r="F27" s="588" t="s">
        <v>360</v>
      </c>
      <c r="G27" s="587"/>
      <c r="H27" s="738"/>
      <c r="I27" s="588" t="s">
        <v>99</v>
      </c>
      <c r="J27" s="587"/>
      <c r="K27" s="587"/>
      <c r="L27" s="924"/>
      <c r="M27" s="925"/>
      <c r="N27" s="926" t="s">
        <v>364</v>
      </c>
      <c r="O27" s="926"/>
      <c r="P27" s="927"/>
      <c r="Q27" s="920">
        <f t="shared" ref="Q27:Q30" si="0">+L27</f>
        <v>0</v>
      </c>
      <c r="R27" s="921"/>
      <c r="S27" s="848"/>
      <c r="T27" s="849"/>
      <c r="U27" s="292">
        <f t="shared" ref="U27:U30" si="1">+Q27*15%</f>
        <v>0</v>
      </c>
    </row>
    <row r="28" spans="1:21" ht="18" customHeight="1">
      <c r="A28" s="983"/>
      <c r="B28" s="877"/>
      <c r="C28" s="1060"/>
      <c r="D28" s="1061"/>
      <c r="E28" s="727"/>
      <c r="F28" s="588" t="s">
        <v>361</v>
      </c>
      <c r="G28" s="587"/>
      <c r="H28" s="738"/>
      <c r="I28" s="588" t="s">
        <v>100</v>
      </c>
      <c r="J28" s="587"/>
      <c r="K28" s="587"/>
      <c r="L28" s="862"/>
      <c r="M28" s="863"/>
      <c r="N28" s="926" t="s">
        <v>364</v>
      </c>
      <c r="O28" s="926"/>
      <c r="P28" s="927"/>
      <c r="Q28" s="920">
        <f t="shared" si="0"/>
        <v>0</v>
      </c>
      <c r="R28" s="921"/>
      <c r="S28" s="848"/>
      <c r="T28" s="849"/>
      <c r="U28" s="292">
        <f t="shared" si="1"/>
        <v>0</v>
      </c>
    </row>
    <row r="29" spans="1:21" ht="18" customHeight="1">
      <c r="A29" s="983"/>
      <c r="B29" s="877"/>
      <c r="C29" s="1060"/>
      <c r="D29" s="1061"/>
      <c r="E29" s="727"/>
      <c r="F29" s="588" t="s">
        <v>213</v>
      </c>
      <c r="G29" s="587"/>
      <c r="H29" s="738"/>
      <c r="I29" s="588" t="s">
        <v>100</v>
      </c>
      <c r="J29" s="587"/>
      <c r="K29" s="587"/>
      <c r="L29" s="862"/>
      <c r="M29" s="863"/>
      <c r="N29" s="926" t="s">
        <v>365</v>
      </c>
      <c r="O29" s="926"/>
      <c r="P29" s="927"/>
      <c r="Q29" s="920">
        <f t="shared" si="0"/>
        <v>0</v>
      </c>
      <c r="R29" s="921"/>
      <c r="S29" s="848"/>
      <c r="T29" s="849"/>
      <c r="U29" s="292">
        <f t="shared" si="1"/>
        <v>0</v>
      </c>
    </row>
    <row r="30" spans="1:21" ht="18" customHeight="1" thickBot="1">
      <c r="A30" s="983"/>
      <c r="B30" s="877"/>
      <c r="C30" s="1060"/>
      <c r="D30" s="1061"/>
      <c r="E30" s="727"/>
      <c r="F30" s="588" t="s">
        <v>362</v>
      </c>
      <c r="G30" s="587"/>
      <c r="H30" s="738"/>
      <c r="I30" s="588" t="s">
        <v>101</v>
      </c>
      <c r="J30" s="587"/>
      <c r="K30" s="587"/>
      <c r="L30" s="931"/>
      <c r="M30" s="932"/>
      <c r="N30" s="897" t="s">
        <v>41</v>
      </c>
      <c r="O30" s="897"/>
      <c r="P30" s="898"/>
      <c r="Q30" s="920">
        <f t="shared" si="0"/>
        <v>0</v>
      </c>
      <c r="R30" s="921"/>
      <c r="S30" s="939"/>
      <c r="T30" s="940"/>
      <c r="U30" s="292">
        <f t="shared" si="1"/>
        <v>0</v>
      </c>
    </row>
    <row r="31" spans="1:21" ht="18" customHeight="1" thickBot="1">
      <c r="A31" s="983"/>
      <c r="B31" s="877"/>
      <c r="C31" s="1060"/>
      <c r="D31" s="1061"/>
      <c r="E31" s="727"/>
      <c r="F31" s="953" t="s">
        <v>102</v>
      </c>
      <c r="G31" s="954"/>
      <c r="H31" s="955"/>
      <c r="I31" s="789"/>
      <c r="J31" s="850"/>
      <c r="K31" s="790"/>
      <c r="L31" s="956">
        <f>L26+L27+L28+L29+L30</f>
        <v>0</v>
      </c>
      <c r="M31" s="1075"/>
      <c r="N31" s="789"/>
      <c r="O31" s="850"/>
      <c r="P31" s="790"/>
      <c r="Q31" s="851">
        <f>+Q26+Q27+Q28+Q29+Q30</f>
        <v>0</v>
      </c>
      <c r="R31" s="852"/>
      <c r="S31" s="1071"/>
      <c r="T31" s="1072"/>
      <c r="U31" s="291">
        <f>+U26+U27+U28+U29+U30</f>
        <v>0</v>
      </c>
    </row>
    <row r="32" spans="1:21" ht="9" customHeight="1">
      <c r="A32" s="983"/>
      <c r="B32" s="877"/>
      <c r="C32" s="1060"/>
      <c r="D32" s="1061"/>
      <c r="E32" s="756" t="s">
        <v>170</v>
      </c>
      <c r="F32" s="739" t="s">
        <v>172</v>
      </c>
      <c r="G32" s="740"/>
      <c r="H32" s="941" t="s">
        <v>579</v>
      </c>
      <c r="I32" s="739" t="s">
        <v>70</v>
      </c>
      <c r="J32" s="609"/>
      <c r="K32" s="609"/>
      <c r="L32" s="933"/>
      <c r="M32" s="934"/>
      <c r="N32" s="609" t="s">
        <v>174</v>
      </c>
      <c r="O32" s="609"/>
      <c r="P32" s="740"/>
      <c r="Q32" s="935">
        <f>+L32</f>
        <v>0</v>
      </c>
      <c r="R32" s="936"/>
      <c r="S32" s="1081" t="s">
        <v>587</v>
      </c>
      <c r="T32" s="1082"/>
      <c r="U32" s="1064">
        <f>+Q32*(100/110)</f>
        <v>0</v>
      </c>
    </row>
    <row r="33" spans="1:21" ht="9" customHeight="1">
      <c r="A33" s="983"/>
      <c r="B33" s="877"/>
      <c r="C33" s="1060"/>
      <c r="D33" s="1061"/>
      <c r="E33" s="727"/>
      <c r="F33" s="758"/>
      <c r="G33" s="860"/>
      <c r="H33" s="942"/>
      <c r="I33" s="741"/>
      <c r="J33" s="742"/>
      <c r="K33" s="742"/>
      <c r="L33" s="924"/>
      <c r="M33" s="925"/>
      <c r="N33" s="859"/>
      <c r="O33" s="859"/>
      <c r="P33" s="860"/>
      <c r="Q33" s="937"/>
      <c r="R33" s="938"/>
      <c r="S33" s="1083"/>
      <c r="T33" s="1084"/>
      <c r="U33" s="1065"/>
    </row>
    <row r="34" spans="1:21" ht="18" customHeight="1">
      <c r="A34" s="983"/>
      <c r="B34" s="877"/>
      <c r="C34" s="1060"/>
      <c r="D34" s="1061"/>
      <c r="E34" s="727"/>
      <c r="F34" s="741"/>
      <c r="G34" s="743"/>
      <c r="H34" s="27" t="s">
        <v>578</v>
      </c>
      <c r="I34" s="588" t="s">
        <v>581</v>
      </c>
      <c r="J34" s="587"/>
      <c r="K34" s="587"/>
      <c r="L34" s="862"/>
      <c r="M34" s="863"/>
      <c r="N34" s="859"/>
      <c r="O34" s="859"/>
      <c r="P34" s="860"/>
      <c r="Q34" s="920">
        <f>+L34</f>
        <v>0</v>
      </c>
      <c r="R34" s="921"/>
      <c r="S34" s="1079" t="s">
        <v>483</v>
      </c>
      <c r="T34" s="1080"/>
      <c r="U34" s="291">
        <f>+IF(Q34&lt;=30000000,Q34*15%,30000000*15%+(Q34-30000000)*25%)</f>
        <v>0</v>
      </c>
    </row>
    <row r="35" spans="1:21" ht="18" customHeight="1">
      <c r="A35" s="983"/>
      <c r="B35" s="877"/>
      <c r="C35" s="1060"/>
      <c r="D35" s="1061"/>
      <c r="E35" s="727"/>
      <c r="F35" s="739" t="s">
        <v>577</v>
      </c>
      <c r="G35" s="609"/>
      <c r="H35" s="27" t="s">
        <v>580</v>
      </c>
      <c r="I35" s="588" t="s">
        <v>583</v>
      </c>
      <c r="J35" s="587"/>
      <c r="K35" s="958"/>
      <c r="L35" s="862"/>
      <c r="M35" s="863"/>
      <c r="N35" s="859"/>
      <c r="O35" s="859"/>
      <c r="P35" s="860"/>
      <c r="Q35" s="920">
        <f>+L35</f>
        <v>0</v>
      </c>
      <c r="R35" s="921"/>
      <c r="S35" s="1081" t="s">
        <v>588</v>
      </c>
      <c r="T35" s="1082"/>
      <c r="U35" s="291">
        <f>+Q35*(100/110)</f>
        <v>0</v>
      </c>
    </row>
    <row r="36" spans="1:21" ht="18" customHeight="1">
      <c r="A36" s="983"/>
      <c r="B36" s="877"/>
      <c r="C36" s="1060"/>
      <c r="D36" s="1061"/>
      <c r="E36" s="727"/>
      <c r="F36" s="758"/>
      <c r="G36" s="859"/>
      <c r="H36" s="27" t="s">
        <v>657</v>
      </c>
      <c r="I36" s="588" t="s">
        <v>434</v>
      </c>
      <c r="J36" s="587"/>
      <c r="K36" s="958"/>
      <c r="L36" s="862"/>
      <c r="M36" s="863"/>
      <c r="N36" s="859"/>
      <c r="O36" s="859"/>
      <c r="P36" s="860"/>
      <c r="Q36" s="920">
        <f>+L36</f>
        <v>0</v>
      </c>
      <c r="R36" s="921"/>
      <c r="S36" s="1079">
        <v>0.15</v>
      </c>
      <c r="T36" s="1080"/>
      <c r="U36" s="291">
        <f>+MIN(5000000,Q36)*15%</f>
        <v>0</v>
      </c>
    </row>
    <row r="37" spans="1:21" ht="18" customHeight="1">
      <c r="A37" s="983"/>
      <c r="B37" s="877"/>
      <c r="C37" s="1060"/>
      <c r="D37" s="1061"/>
      <c r="E37" s="727"/>
      <c r="F37" s="741"/>
      <c r="G37" s="742"/>
      <c r="H37" s="27" t="s">
        <v>658</v>
      </c>
      <c r="I37" s="588" t="s">
        <v>582</v>
      </c>
      <c r="J37" s="587"/>
      <c r="K37" s="958"/>
      <c r="L37" s="862"/>
      <c r="M37" s="863"/>
      <c r="N37" s="859"/>
      <c r="O37" s="859"/>
      <c r="P37" s="860"/>
      <c r="Q37" s="920">
        <f t="shared" ref="Q37" si="2">+L37</f>
        <v>0</v>
      </c>
      <c r="R37" s="921"/>
      <c r="S37" s="1079">
        <v>0.3</v>
      </c>
      <c r="T37" s="1080"/>
      <c r="U37" s="291">
        <f>+MIN(5000000,Q37)*30%</f>
        <v>0</v>
      </c>
    </row>
    <row r="38" spans="1:21" ht="18" customHeight="1">
      <c r="A38" s="983"/>
      <c r="B38" s="877"/>
      <c r="C38" s="1060"/>
      <c r="D38" s="1061"/>
      <c r="E38" s="727"/>
      <c r="F38" s="588" t="s">
        <v>584</v>
      </c>
      <c r="G38" s="587"/>
      <c r="H38" s="738"/>
      <c r="I38" s="588" t="s">
        <v>70</v>
      </c>
      <c r="J38" s="587"/>
      <c r="K38" s="587"/>
      <c r="L38" s="862"/>
      <c r="M38" s="863"/>
      <c r="N38" s="859"/>
      <c r="O38" s="859"/>
      <c r="P38" s="860"/>
      <c r="Q38" s="920">
        <f>+L38</f>
        <v>0</v>
      </c>
      <c r="R38" s="921"/>
      <c r="S38" s="848" t="s">
        <v>659</v>
      </c>
      <c r="T38" s="849"/>
      <c r="U38" s="291">
        <f>+IF(ISBLANK(Q38),0,MAX(IF(Q38&lt;=10000000,Q38*15%,10000000*15%+(Q38-10000000)*30%),0))</f>
        <v>0</v>
      </c>
    </row>
    <row r="39" spans="1:21" ht="18" customHeight="1">
      <c r="A39" s="983"/>
      <c r="B39" s="877"/>
      <c r="C39" s="1060"/>
      <c r="D39" s="1061"/>
      <c r="E39" s="727"/>
      <c r="F39" s="588" t="s">
        <v>209</v>
      </c>
      <c r="G39" s="587"/>
      <c r="H39" s="738"/>
      <c r="I39" s="588" t="s">
        <v>70</v>
      </c>
      <c r="J39" s="587"/>
      <c r="K39" s="587"/>
      <c r="L39" s="862"/>
      <c r="M39" s="863"/>
      <c r="N39" s="859"/>
      <c r="O39" s="859"/>
      <c r="P39" s="860"/>
      <c r="Q39" s="920">
        <f t="shared" ref="Q39:Q41" si="3">+L39</f>
        <v>0</v>
      </c>
      <c r="R39" s="921"/>
      <c r="S39" s="848"/>
      <c r="T39" s="849"/>
      <c r="U39" s="291">
        <f>+IF(ISBLANK(Q39),0,MAX(IF(Q39&lt;=10000000,Q39*15%,10000000*15%+(Q39-10000000)*30%),0))</f>
        <v>0</v>
      </c>
    </row>
    <row r="40" spans="1:21" ht="18" customHeight="1">
      <c r="A40" s="983"/>
      <c r="B40" s="877"/>
      <c r="C40" s="1060"/>
      <c r="D40" s="1061"/>
      <c r="E40" s="727"/>
      <c r="F40" s="588" t="s">
        <v>585</v>
      </c>
      <c r="G40" s="587"/>
      <c r="H40" s="738"/>
      <c r="I40" s="588" t="s">
        <v>70</v>
      </c>
      <c r="J40" s="587"/>
      <c r="K40" s="587"/>
      <c r="L40" s="862"/>
      <c r="M40" s="863"/>
      <c r="N40" s="859"/>
      <c r="O40" s="859"/>
      <c r="P40" s="860"/>
      <c r="Q40" s="920">
        <f t="shared" si="3"/>
        <v>0</v>
      </c>
      <c r="R40" s="921"/>
      <c r="S40" s="848"/>
      <c r="T40" s="849"/>
      <c r="U40" s="291">
        <f>+IF(ISBLANK(Q40),0,MAX(IF(Q40&lt;=10000000,Q40*15%,10000000*15%+(Q40-10000000)*30%),0))</f>
        <v>0</v>
      </c>
    </row>
    <row r="41" spans="1:21" ht="18" customHeight="1" thickBot="1">
      <c r="A41" s="983"/>
      <c r="B41" s="877"/>
      <c r="C41" s="1060"/>
      <c r="D41" s="1061"/>
      <c r="E41" s="727"/>
      <c r="F41" s="588" t="s">
        <v>586</v>
      </c>
      <c r="G41" s="587"/>
      <c r="H41" s="738"/>
      <c r="I41" s="588" t="s">
        <v>70</v>
      </c>
      <c r="J41" s="587"/>
      <c r="K41" s="587"/>
      <c r="L41" s="931"/>
      <c r="M41" s="932"/>
      <c r="N41" s="742"/>
      <c r="O41" s="742"/>
      <c r="P41" s="743"/>
      <c r="Q41" s="920">
        <f t="shared" si="3"/>
        <v>0</v>
      </c>
      <c r="R41" s="921"/>
      <c r="S41" s="848"/>
      <c r="T41" s="849"/>
      <c r="U41" s="291">
        <f>+IF(ISBLANK(Q41),0,MAX(IF(Q41&lt;=10000000,Q41*15%,10000000*15%+(Q41-10000000)*30%),0))</f>
        <v>0</v>
      </c>
    </row>
    <row r="42" spans="1:21" ht="18" customHeight="1">
      <c r="A42" s="983"/>
      <c r="B42" s="877"/>
      <c r="C42" s="1060"/>
      <c r="D42" s="1061"/>
      <c r="E42" s="727"/>
      <c r="F42" s="953" t="s">
        <v>103</v>
      </c>
      <c r="G42" s="954"/>
      <c r="H42" s="955"/>
      <c r="I42" s="789"/>
      <c r="J42" s="850"/>
      <c r="K42" s="790"/>
      <c r="L42" s="956">
        <f>L32+L34+L35+L36+L37+L38+L39+L40+L41</f>
        <v>0</v>
      </c>
      <c r="M42" s="957"/>
      <c r="N42" s="850"/>
      <c r="O42" s="850"/>
      <c r="P42" s="790"/>
      <c r="Q42" s="851">
        <f>+Q32+Q34+Q35+Q36+Q37+Q38+Q39+Q40+Q41</f>
        <v>0</v>
      </c>
      <c r="R42" s="852"/>
      <c r="S42" s="842"/>
      <c r="T42" s="843"/>
      <c r="U42" s="292">
        <f>+U32+U34+U35+U36+U37+U38+U39+U40+U41</f>
        <v>0</v>
      </c>
    </row>
    <row r="43" spans="1:21">
      <c r="A43" s="983"/>
      <c r="B43" s="877"/>
      <c r="C43" s="945" t="s">
        <v>104</v>
      </c>
      <c r="D43" s="946"/>
      <c r="E43" s="946"/>
      <c r="F43" s="946"/>
      <c r="G43" s="946"/>
      <c r="H43" s="947"/>
      <c r="I43" s="588" t="s">
        <v>105</v>
      </c>
      <c r="J43" s="587"/>
      <c r="K43" s="587"/>
      <c r="L43" s="738"/>
      <c r="M43" s="913"/>
      <c r="N43" s="989"/>
      <c r="O43" s="990"/>
      <c r="P43" s="789"/>
      <c r="Q43" s="850"/>
      <c r="R43" s="850"/>
      <c r="S43" s="790"/>
      <c r="T43" s="1062"/>
      <c r="U43" s="1063"/>
    </row>
    <row r="44" spans="1:21">
      <c r="A44" s="983"/>
      <c r="B44" s="877"/>
      <c r="C44" s="948"/>
      <c r="D44" s="508"/>
      <c r="E44" s="508"/>
      <c r="F44" s="508"/>
      <c r="G44" s="508"/>
      <c r="H44" s="949"/>
      <c r="I44" s="588" t="s">
        <v>106</v>
      </c>
      <c r="J44" s="587"/>
      <c r="K44" s="587"/>
      <c r="L44" s="738"/>
      <c r="M44" s="913"/>
      <c r="N44" s="989"/>
      <c r="O44" s="990"/>
      <c r="P44" s="789"/>
      <c r="Q44" s="850"/>
      <c r="R44" s="850"/>
      <c r="S44" s="790"/>
      <c r="T44" s="1062"/>
      <c r="U44" s="1063"/>
    </row>
    <row r="45" spans="1:21">
      <c r="A45" s="983"/>
      <c r="B45" s="877"/>
      <c r="C45" s="948"/>
      <c r="D45" s="508"/>
      <c r="E45" s="508"/>
      <c r="F45" s="508"/>
      <c r="G45" s="508"/>
      <c r="H45" s="949"/>
      <c r="I45" s="588" t="s">
        <v>107</v>
      </c>
      <c r="J45" s="587"/>
      <c r="K45" s="587"/>
      <c r="L45" s="738"/>
      <c r="P45" s="868" t="s">
        <v>1</v>
      </c>
      <c r="Q45" s="869"/>
      <c r="R45" s="869"/>
      <c r="S45" s="870"/>
      <c r="T45" s="987"/>
      <c r="U45" s="988"/>
    </row>
    <row r="46" spans="1:21">
      <c r="A46" s="983"/>
      <c r="B46" s="877"/>
      <c r="C46" s="948"/>
      <c r="D46" s="508"/>
      <c r="E46" s="508"/>
      <c r="F46" s="508"/>
      <c r="G46" s="508"/>
      <c r="H46" s="949"/>
      <c r="I46" s="588" t="s">
        <v>108</v>
      </c>
      <c r="J46" s="587"/>
      <c r="K46" s="587"/>
      <c r="L46" s="738"/>
      <c r="M46" s="913"/>
      <c r="N46" s="989"/>
      <c r="O46" s="990"/>
      <c r="P46" s="588" t="s">
        <v>109</v>
      </c>
      <c r="Q46" s="587"/>
      <c r="R46" s="587"/>
      <c r="S46" s="738"/>
      <c r="T46" s="987"/>
      <c r="U46" s="988"/>
    </row>
    <row r="47" spans="1:21">
      <c r="A47" s="983"/>
      <c r="B47" s="877"/>
      <c r="C47" s="948"/>
      <c r="D47" s="508"/>
      <c r="E47" s="508"/>
      <c r="F47" s="508"/>
      <c r="G47" s="508"/>
      <c r="H47" s="949"/>
      <c r="I47" s="588" t="s">
        <v>110</v>
      </c>
      <c r="J47" s="587"/>
      <c r="K47" s="587"/>
      <c r="L47" s="738"/>
      <c r="M47" s="913"/>
      <c r="N47" s="989"/>
      <c r="O47" s="990"/>
      <c r="P47" s="588" t="s">
        <v>111</v>
      </c>
      <c r="Q47" s="587"/>
      <c r="R47" s="587"/>
      <c r="S47" s="738"/>
      <c r="T47" s="987"/>
      <c r="U47" s="988"/>
    </row>
    <row r="48" spans="1:21">
      <c r="A48" s="983"/>
      <c r="B48" s="877"/>
      <c r="C48" s="950"/>
      <c r="D48" s="951"/>
      <c r="E48" s="951"/>
      <c r="F48" s="951"/>
      <c r="G48" s="951"/>
      <c r="H48" s="952"/>
      <c r="I48" s="588" t="s">
        <v>6</v>
      </c>
      <c r="J48" s="587"/>
      <c r="K48" s="587"/>
      <c r="L48" s="738"/>
      <c r="M48" s="913"/>
      <c r="N48" s="989"/>
      <c r="O48" s="990"/>
      <c r="P48" s="588" t="s">
        <v>112</v>
      </c>
      <c r="Q48" s="587"/>
      <c r="R48" s="587"/>
      <c r="S48" s="738"/>
      <c r="T48" s="987"/>
      <c r="U48" s="988"/>
    </row>
    <row r="49" spans="1:21" ht="17.25" thickBot="1">
      <c r="A49" s="983"/>
      <c r="B49" s="877"/>
      <c r="C49" s="968" t="s">
        <v>113</v>
      </c>
      <c r="D49" s="969"/>
      <c r="E49" s="969"/>
      <c r="F49" s="969"/>
      <c r="G49" s="969"/>
      <c r="H49" s="970"/>
      <c r="I49" s="968" t="s">
        <v>73</v>
      </c>
      <c r="J49" s="969"/>
      <c r="K49" s="969"/>
      <c r="L49" s="970"/>
      <c r="M49" s="894"/>
      <c r="N49" s="985"/>
      <c r="O49" s="986"/>
      <c r="P49" s="1055">
        <v>0.3</v>
      </c>
      <c r="Q49" s="974"/>
      <c r="R49" s="974"/>
      <c r="S49" s="975"/>
      <c r="T49" s="1056"/>
      <c r="U49" s="1057"/>
    </row>
    <row r="50" spans="1:21" ht="18.75" customHeight="1" thickBot="1">
      <c r="A50" s="984"/>
      <c r="B50" s="919"/>
      <c r="C50" s="968" t="s">
        <v>366</v>
      </c>
      <c r="D50" s="969"/>
      <c r="E50" s="969"/>
      <c r="F50" s="969"/>
      <c r="G50" s="969"/>
      <c r="H50" s="970"/>
      <c r="I50" s="968" t="s">
        <v>414</v>
      </c>
      <c r="J50" s="969"/>
      <c r="K50" s="969"/>
      <c r="L50" s="969"/>
      <c r="M50" s="971"/>
      <c r="N50" s="972"/>
      <c r="O50" s="973"/>
      <c r="P50" s="974" t="s">
        <v>484</v>
      </c>
      <c r="Q50" s="974"/>
      <c r="R50" s="974"/>
      <c r="S50" s="975"/>
      <c r="T50" s="976">
        <f>+IF(ISBLANK(M50),0,IF(신용카드등소득공제신청서!$R$37&gt;80000000,0,INT(IF(신용카드등소득공제신청서!$R$37&lt;=55000000,MIN(M50,10000000)*17%,MIN(M50,10000000)*15%))))</f>
        <v>0</v>
      </c>
      <c r="U50" s="977"/>
    </row>
    <row r="51" spans="1:21" ht="18" customHeight="1">
      <c r="A51" s="978" t="s">
        <v>485</v>
      </c>
      <c r="B51" s="979"/>
      <c r="C51" s="979"/>
      <c r="D51" s="979"/>
      <c r="E51" s="979"/>
      <c r="F51" s="979"/>
      <c r="G51" s="979"/>
      <c r="H51" s="979"/>
      <c r="I51" s="979"/>
      <c r="J51" s="979"/>
      <c r="K51" s="979"/>
      <c r="L51" s="979"/>
      <c r="M51" s="980"/>
      <c r="N51" s="980"/>
      <c r="O51" s="980"/>
      <c r="P51" s="979"/>
      <c r="Q51" s="979"/>
      <c r="R51" s="979"/>
      <c r="S51" s="979"/>
      <c r="T51" s="979"/>
      <c r="U51" s="981"/>
    </row>
    <row r="52" spans="1:21" ht="14.25" customHeight="1" thickBot="1">
      <c r="A52" s="1076">
        <f ca="1">TODAY()</f>
        <v>46030</v>
      </c>
      <c r="B52" s="1076"/>
      <c r="C52" s="1076"/>
      <c r="D52" s="1076"/>
      <c r="E52" s="1076"/>
      <c r="F52" s="1076"/>
      <c r="G52" s="1076"/>
      <c r="H52" s="1076"/>
      <c r="I52" s="1076"/>
      <c r="J52" s="1076"/>
      <c r="K52" s="1076"/>
      <c r="L52" s="1076"/>
      <c r="M52" s="1076"/>
      <c r="N52" s="1076"/>
      <c r="O52" s="1076"/>
      <c r="P52" s="1076"/>
      <c r="Q52" s="1076"/>
      <c r="R52" s="1076"/>
      <c r="S52" s="1077"/>
      <c r="T52" s="1077"/>
      <c r="U52" s="1077"/>
    </row>
    <row r="53" spans="1:21" ht="16.5" customHeight="1" thickBot="1">
      <c r="A53" s="1078" t="s">
        <v>224</v>
      </c>
      <c r="B53" s="1078"/>
      <c r="C53" s="1078"/>
      <c r="D53" s="1078"/>
      <c r="E53" s="1078"/>
      <c r="F53" s="1078"/>
      <c r="G53" s="1078"/>
      <c r="H53" s="1078"/>
      <c r="I53" s="1078"/>
      <c r="J53" s="1066" t="str">
        <f>+IF('신고서(1쪽)'!D5="","",'신고서(1쪽)'!D5)</f>
        <v/>
      </c>
      <c r="K53" s="1067"/>
      <c r="L53" s="1067"/>
      <c r="M53" s="1067"/>
      <c r="N53" s="1067"/>
      <c r="O53" s="1067"/>
      <c r="P53" s="1067"/>
      <c r="Q53" s="1067"/>
      <c r="R53" s="1067"/>
      <c r="S53" s="1068" t="s">
        <v>223</v>
      </c>
      <c r="T53" s="1069"/>
      <c r="U53" s="1070"/>
    </row>
    <row r="54" spans="1:21">
      <c r="A54" s="959" t="s">
        <v>114</v>
      </c>
      <c r="B54" s="960"/>
      <c r="C54" s="960"/>
      <c r="D54" s="960"/>
      <c r="E54" s="960"/>
      <c r="F54" s="960"/>
      <c r="G54" s="960"/>
      <c r="H54" s="960"/>
      <c r="I54" s="960"/>
      <c r="J54" s="960"/>
      <c r="K54" s="960"/>
      <c r="L54" s="960"/>
      <c r="M54" s="960"/>
      <c r="N54" s="960"/>
      <c r="O54" s="960"/>
      <c r="P54" s="960"/>
      <c r="Q54" s="960"/>
      <c r="R54" s="960"/>
      <c r="S54" s="960"/>
      <c r="T54" s="960"/>
      <c r="U54" s="961"/>
    </row>
    <row r="55" spans="1:21" ht="17.25" thickBot="1">
      <c r="A55" s="962" t="s">
        <v>115</v>
      </c>
      <c r="B55" s="963"/>
      <c r="C55" s="963"/>
      <c r="D55" s="963"/>
      <c r="E55" s="963"/>
      <c r="F55" s="963"/>
      <c r="G55" s="963"/>
      <c r="H55" s="963"/>
      <c r="I55" s="963"/>
      <c r="J55" s="963"/>
      <c r="K55" s="963"/>
      <c r="L55" s="963"/>
      <c r="M55" s="963"/>
      <c r="N55" s="964"/>
      <c r="O55" s="965" t="s">
        <v>116</v>
      </c>
      <c r="P55" s="966"/>
      <c r="Q55" s="966"/>
      <c r="R55" s="966"/>
      <c r="S55" s="966"/>
      <c r="T55" s="966"/>
      <c r="U55" s="967"/>
    </row>
    <row r="56" spans="1:21" ht="27" customHeight="1">
      <c r="A56" s="1030" t="s">
        <v>226</v>
      </c>
      <c r="B56" s="1031"/>
      <c r="C56" s="1034" t="s">
        <v>117</v>
      </c>
      <c r="D56" s="1035"/>
      <c r="E56" s="1036"/>
      <c r="F56" s="1037" t="s">
        <v>212</v>
      </c>
      <c r="G56" s="1038"/>
      <c r="H56" s="1039"/>
      <c r="I56" s="1034" t="s">
        <v>118</v>
      </c>
      <c r="J56" s="1036"/>
      <c r="K56" s="1040"/>
      <c r="L56" s="1041"/>
      <c r="M56" s="1041"/>
      <c r="N56" s="1042"/>
      <c r="O56" s="1049" t="s">
        <v>387</v>
      </c>
      <c r="P56" s="1050"/>
      <c r="Q56" s="1050"/>
      <c r="R56" s="1050"/>
      <c r="S56" s="1050"/>
      <c r="T56" s="1050"/>
      <c r="U56" s="1051"/>
    </row>
    <row r="57" spans="1:21" ht="27" customHeight="1" thickBot="1">
      <c r="A57" s="1032"/>
      <c r="B57" s="1033"/>
      <c r="C57" s="1043" t="s">
        <v>3</v>
      </c>
      <c r="D57" s="1044"/>
      <c r="E57" s="1045"/>
      <c r="F57" s="1046" t="s">
        <v>329</v>
      </c>
      <c r="G57" s="1047"/>
      <c r="H57" s="1048"/>
      <c r="I57" s="1043" t="s">
        <v>225</v>
      </c>
      <c r="J57" s="1045"/>
      <c r="K57" s="1009"/>
      <c r="L57" s="1010"/>
      <c r="M57" s="1010"/>
      <c r="N57" s="1011"/>
      <c r="O57" s="1052"/>
      <c r="P57" s="1053"/>
      <c r="Q57" s="1053"/>
      <c r="R57" s="1053"/>
      <c r="S57" s="1053"/>
      <c r="T57" s="1053"/>
      <c r="U57" s="1054"/>
    </row>
    <row r="58" spans="1:21" ht="25.5" customHeight="1">
      <c r="A58" s="1012" t="s">
        <v>119</v>
      </c>
      <c r="B58" s="1013"/>
      <c r="C58" s="1013"/>
      <c r="D58" s="1013"/>
      <c r="E58" s="1013"/>
      <c r="F58" s="1013"/>
      <c r="G58" s="1013"/>
      <c r="H58" s="1014"/>
      <c r="I58" s="1015" t="s">
        <v>120</v>
      </c>
      <c r="J58" s="1016"/>
      <c r="K58" s="1016"/>
      <c r="L58" s="1016"/>
      <c r="M58" s="1016"/>
      <c r="N58" s="1016"/>
      <c r="O58" s="1016"/>
      <c r="P58" s="1016"/>
      <c r="Q58" s="1016"/>
      <c r="R58" s="1016"/>
      <c r="S58" s="1016"/>
      <c r="T58" s="1016"/>
      <c r="U58" s="1017"/>
    </row>
    <row r="59" spans="1:21" ht="28.5" customHeight="1">
      <c r="A59" s="1018" t="s">
        <v>121</v>
      </c>
      <c r="B59" s="1019"/>
      <c r="C59" s="1019"/>
      <c r="D59" s="1019"/>
      <c r="E59" s="1019"/>
      <c r="F59" s="1019"/>
      <c r="G59" s="1019"/>
      <c r="H59" s="1020"/>
      <c r="I59" s="1021" t="s">
        <v>122</v>
      </c>
      <c r="J59" s="1022"/>
      <c r="K59" s="1022"/>
      <c r="L59" s="1022"/>
      <c r="M59" s="1022"/>
      <c r="N59" s="1022"/>
      <c r="O59" s="1022"/>
      <c r="P59" s="1022"/>
      <c r="Q59" s="1022"/>
      <c r="R59" s="1022"/>
      <c r="S59" s="1022"/>
      <c r="T59" s="1022"/>
      <c r="U59" s="1023"/>
    </row>
    <row r="60" spans="1:21" ht="17.25" thickBot="1">
      <c r="A60" s="1024" t="s">
        <v>123</v>
      </c>
      <c r="B60" s="1025"/>
      <c r="C60" s="1025"/>
      <c r="D60" s="1025"/>
      <c r="E60" s="1026"/>
      <c r="F60" s="1027" t="s">
        <v>124</v>
      </c>
      <c r="G60" s="1028"/>
      <c r="H60" s="1028"/>
      <c r="I60" s="1028"/>
      <c r="J60" s="1028"/>
      <c r="K60" s="1028"/>
      <c r="L60" s="1028"/>
      <c r="M60" s="1028"/>
      <c r="N60" s="1028"/>
      <c r="O60" s="1028"/>
      <c r="P60" s="1028"/>
      <c r="Q60" s="1028"/>
      <c r="R60" s="1028"/>
      <c r="S60" s="1028"/>
      <c r="T60" s="1028"/>
      <c r="U60" s="1029"/>
    </row>
    <row r="61" spans="1:21" ht="4.5" customHeight="1" thickBot="1">
      <c r="A61" s="991"/>
      <c r="B61" s="992"/>
      <c r="C61" s="992"/>
      <c r="D61" s="992"/>
      <c r="E61" s="992"/>
      <c r="F61" s="992"/>
      <c r="G61" s="992"/>
      <c r="H61" s="992"/>
      <c r="I61" s="992"/>
      <c r="J61" s="992"/>
      <c r="K61" s="992"/>
      <c r="L61" s="992"/>
      <c r="M61" s="992"/>
      <c r="N61" s="992"/>
      <c r="O61" s="992"/>
      <c r="P61" s="992"/>
      <c r="Q61" s="992"/>
      <c r="R61" s="992"/>
      <c r="S61" s="992"/>
      <c r="T61" s="992"/>
      <c r="U61" s="993"/>
    </row>
    <row r="62" spans="1:21" ht="14.1" customHeight="1" thickTop="1" thickBot="1">
      <c r="A62" s="994" t="s">
        <v>20</v>
      </c>
      <c r="B62" s="995"/>
      <c r="C62" s="995"/>
      <c r="D62" s="995"/>
      <c r="E62" s="995"/>
      <c r="F62" s="995"/>
      <c r="G62" s="995"/>
      <c r="H62" s="995"/>
      <c r="I62" s="995"/>
      <c r="J62" s="995"/>
      <c r="K62" s="995"/>
      <c r="L62" s="995"/>
      <c r="M62" s="995"/>
      <c r="N62" s="995"/>
      <c r="O62" s="995"/>
      <c r="P62" s="995"/>
      <c r="Q62" s="995"/>
      <c r="R62" s="995"/>
      <c r="S62" s="995"/>
      <c r="T62" s="995"/>
      <c r="U62" s="996"/>
    </row>
    <row r="63" spans="1:21" ht="23.25" customHeight="1">
      <c r="A63" s="997" t="s">
        <v>332</v>
      </c>
      <c r="B63" s="998"/>
      <c r="C63" s="998"/>
      <c r="D63" s="998"/>
      <c r="E63" s="998"/>
      <c r="F63" s="998"/>
      <c r="G63" s="998"/>
      <c r="H63" s="998"/>
      <c r="I63" s="998"/>
      <c r="J63" s="998"/>
      <c r="K63" s="998"/>
      <c r="L63" s="998"/>
      <c r="M63" s="998"/>
      <c r="N63" s="998"/>
      <c r="O63" s="998"/>
      <c r="P63" s="998"/>
      <c r="Q63" s="998"/>
      <c r="R63" s="998"/>
      <c r="S63" s="998"/>
      <c r="T63" s="998"/>
      <c r="U63" s="999"/>
    </row>
    <row r="64" spans="1:21" ht="14.1" customHeight="1">
      <c r="A64" s="1000" t="s">
        <v>330</v>
      </c>
      <c r="B64" s="1001"/>
      <c r="C64" s="1001"/>
      <c r="D64" s="1001"/>
      <c r="E64" s="1001"/>
      <c r="F64" s="1001"/>
      <c r="G64" s="1001"/>
      <c r="H64" s="1001"/>
      <c r="I64" s="1001"/>
      <c r="J64" s="1001"/>
      <c r="K64" s="1001"/>
      <c r="L64" s="1001"/>
      <c r="M64" s="1001"/>
      <c r="N64" s="1001"/>
      <c r="O64" s="1001"/>
      <c r="P64" s="1001"/>
      <c r="Q64" s="1001"/>
      <c r="R64" s="1001"/>
      <c r="S64" s="1001"/>
      <c r="T64" s="1001"/>
      <c r="U64" s="1002"/>
    </row>
    <row r="65" spans="1:21" ht="14.1" customHeight="1" thickBot="1">
      <c r="A65" s="1003" t="s">
        <v>331</v>
      </c>
      <c r="B65" s="1004"/>
      <c r="C65" s="1004"/>
      <c r="D65" s="1004"/>
      <c r="E65" s="1004"/>
      <c r="F65" s="1004"/>
      <c r="G65" s="1004"/>
      <c r="H65" s="1004"/>
      <c r="I65" s="1004"/>
      <c r="J65" s="1004"/>
      <c r="K65" s="1004"/>
      <c r="L65" s="1004"/>
      <c r="M65" s="1004"/>
      <c r="N65" s="1004"/>
      <c r="O65" s="1004"/>
      <c r="P65" s="1004"/>
      <c r="Q65" s="1004"/>
      <c r="R65" s="1004"/>
      <c r="S65" s="1004"/>
      <c r="T65" s="1004"/>
      <c r="U65" s="1005"/>
    </row>
    <row r="66" spans="1:21" ht="9.75" customHeight="1" thickTop="1">
      <c r="A66" s="1006" t="s">
        <v>29</v>
      </c>
      <c r="B66" s="1007"/>
      <c r="C66" s="1007"/>
      <c r="D66" s="1007"/>
      <c r="E66" s="1007"/>
      <c r="F66" s="1007"/>
      <c r="G66" s="1007"/>
      <c r="H66" s="1007"/>
      <c r="I66" s="1007"/>
      <c r="J66" s="1007"/>
      <c r="K66" s="1007"/>
      <c r="L66" s="1007"/>
      <c r="M66" s="1007"/>
      <c r="N66" s="1007"/>
      <c r="O66" s="1007"/>
      <c r="P66" s="1007"/>
      <c r="Q66" s="1007"/>
      <c r="R66" s="1007"/>
      <c r="S66" s="1007"/>
      <c r="T66" s="1007"/>
      <c r="U66" s="1008"/>
    </row>
  </sheetData>
  <mergeCells count="276">
    <mergeCell ref="S35:T35"/>
    <mergeCell ref="S37:T37"/>
    <mergeCell ref="S22:T22"/>
    <mergeCell ref="S24:T24"/>
    <mergeCell ref="S25:T25"/>
    <mergeCell ref="F19:H19"/>
    <mergeCell ref="I19:K19"/>
    <mergeCell ref="N19:P19"/>
    <mergeCell ref="Q19:R19"/>
    <mergeCell ref="S23:T23"/>
    <mergeCell ref="F22:H22"/>
    <mergeCell ref="F24:H24"/>
    <mergeCell ref="I24:K24"/>
    <mergeCell ref="L24:M24"/>
    <mergeCell ref="Q24:R24"/>
    <mergeCell ref="N24:P24"/>
    <mergeCell ref="I36:K36"/>
    <mergeCell ref="S36:T36"/>
    <mergeCell ref="Q36:R36"/>
    <mergeCell ref="L36:M36"/>
    <mergeCell ref="J53:R53"/>
    <mergeCell ref="S53:U53"/>
    <mergeCell ref="S19:T19"/>
    <mergeCell ref="F25:H25"/>
    <mergeCell ref="I25:K25"/>
    <mergeCell ref="N25:P25"/>
    <mergeCell ref="L25:M25"/>
    <mergeCell ref="Q25:R25"/>
    <mergeCell ref="F31:H31"/>
    <mergeCell ref="I31:K31"/>
    <mergeCell ref="N31:P31"/>
    <mergeCell ref="L31:M31"/>
    <mergeCell ref="Q31:R31"/>
    <mergeCell ref="S31:T31"/>
    <mergeCell ref="A52:U52"/>
    <mergeCell ref="A53:I53"/>
    <mergeCell ref="I38:K38"/>
    <mergeCell ref="L38:M38"/>
    <mergeCell ref="Q38:R38"/>
    <mergeCell ref="F41:H41"/>
    <mergeCell ref="I41:K41"/>
    <mergeCell ref="S38:T41"/>
    <mergeCell ref="S34:T34"/>
    <mergeCell ref="S32:T33"/>
    <mergeCell ref="P49:S49"/>
    <mergeCell ref="T49:U49"/>
    <mergeCell ref="C17:D42"/>
    <mergeCell ref="C3:C6"/>
    <mergeCell ref="C12:D16"/>
    <mergeCell ref="E32:E42"/>
    <mergeCell ref="E26:E31"/>
    <mergeCell ref="F32:G34"/>
    <mergeCell ref="N32:P41"/>
    <mergeCell ref="T48:U48"/>
    <mergeCell ref="T43:U43"/>
    <mergeCell ref="I44:L44"/>
    <mergeCell ref="P44:S44"/>
    <mergeCell ref="T44:U44"/>
    <mergeCell ref="I45:L45"/>
    <mergeCell ref="M44:O44"/>
    <mergeCell ref="P45:S45"/>
    <mergeCell ref="T45:U45"/>
    <mergeCell ref="M43:O43"/>
    <mergeCell ref="P46:S46"/>
    <mergeCell ref="F38:H38"/>
    <mergeCell ref="F30:H30"/>
    <mergeCell ref="I28:K28"/>
    <mergeCell ref="U32:U33"/>
    <mergeCell ref="A61:U61"/>
    <mergeCell ref="A62:U62"/>
    <mergeCell ref="A63:U63"/>
    <mergeCell ref="A64:U64"/>
    <mergeCell ref="A65:U65"/>
    <mergeCell ref="A66:U66"/>
    <mergeCell ref="K57:N57"/>
    <mergeCell ref="A58:H58"/>
    <mergeCell ref="I58:U58"/>
    <mergeCell ref="A59:H59"/>
    <mergeCell ref="I59:U59"/>
    <mergeCell ref="A60:E60"/>
    <mergeCell ref="F60:U60"/>
    <mergeCell ref="A56:B57"/>
    <mergeCell ref="C56:E56"/>
    <mergeCell ref="F56:H56"/>
    <mergeCell ref="I56:J56"/>
    <mergeCell ref="K56:N56"/>
    <mergeCell ref="C57:E57"/>
    <mergeCell ref="F57:H57"/>
    <mergeCell ref="I57:J57"/>
    <mergeCell ref="O56:U57"/>
    <mergeCell ref="A54:U54"/>
    <mergeCell ref="A55:N55"/>
    <mergeCell ref="O55:U55"/>
    <mergeCell ref="C50:H50"/>
    <mergeCell ref="I50:L50"/>
    <mergeCell ref="M50:O50"/>
    <mergeCell ref="P50:S50"/>
    <mergeCell ref="T50:U50"/>
    <mergeCell ref="A51:U51"/>
    <mergeCell ref="A3:A50"/>
    <mergeCell ref="C49:H49"/>
    <mergeCell ref="I49:L49"/>
    <mergeCell ref="M49:O49"/>
    <mergeCell ref="T46:U46"/>
    <mergeCell ref="I47:L47"/>
    <mergeCell ref="M47:O47"/>
    <mergeCell ref="P47:S47"/>
    <mergeCell ref="T47:U47"/>
    <mergeCell ref="I48:L48"/>
    <mergeCell ref="M48:O48"/>
    <mergeCell ref="P48:S48"/>
    <mergeCell ref="P43:S43"/>
    <mergeCell ref="I46:L46"/>
    <mergeCell ref="M46:O46"/>
    <mergeCell ref="C43:H48"/>
    <mergeCell ref="I43:L43"/>
    <mergeCell ref="F42:H42"/>
    <mergeCell ref="I42:K42"/>
    <mergeCell ref="L42:M42"/>
    <mergeCell ref="Q42:R42"/>
    <mergeCell ref="N42:P42"/>
    <mergeCell ref="I34:K34"/>
    <mergeCell ref="L34:M34"/>
    <mergeCell ref="Q34:R34"/>
    <mergeCell ref="F40:H40"/>
    <mergeCell ref="I40:K40"/>
    <mergeCell ref="L40:M40"/>
    <mergeCell ref="I39:K39"/>
    <mergeCell ref="L39:M39"/>
    <mergeCell ref="Q39:R39"/>
    <mergeCell ref="Q40:R40"/>
    <mergeCell ref="F39:H39"/>
    <mergeCell ref="F35:G37"/>
    <mergeCell ref="I35:K35"/>
    <mergeCell ref="I37:K37"/>
    <mergeCell ref="L35:M35"/>
    <mergeCell ref="L37:M37"/>
    <mergeCell ref="Q35:R35"/>
    <mergeCell ref="S42:T42"/>
    <mergeCell ref="L41:M41"/>
    <mergeCell ref="Q41:R41"/>
    <mergeCell ref="F29:H29"/>
    <mergeCell ref="I29:K29"/>
    <mergeCell ref="L29:M29"/>
    <mergeCell ref="N29:P29"/>
    <mergeCell ref="Q29:R29"/>
    <mergeCell ref="I30:K30"/>
    <mergeCell ref="L30:M30"/>
    <mergeCell ref="N30:P30"/>
    <mergeCell ref="Q30:R30"/>
    <mergeCell ref="L32:M33"/>
    <mergeCell ref="Q32:R33"/>
    <mergeCell ref="S26:T30"/>
    <mergeCell ref="Q27:R27"/>
    <mergeCell ref="F28:H28"/>
    <mergeCell ref="H32:H33"/>
    <mergeCell ref="I32:K33"/>
    <mergeCell ref="Q26:R26"/>
    <mergeCell ref="I26:K26"/>
    <mergeCell ref="L26:M26"/>
    <mergeCell ref="N26:P26"/>
    <mergeCell ref="Q37:R37"/>
    <mergeCell ref="B11:B50"/>
    <mergeCell ref="C11:H11"/>
    <mergeCell ref="I11:M11"/>
    <mergeCell ref="N11:P11"/>
    <mergeCell ref="Q11:R11"/>
    <mergeCell ref="Q12:R12"/>
    <mergeCell ref="L17:M17"/>
    <mergeCell ref="N17:P17"/>
    <mergeCell ref="Q17:R17"/>
    <mergeCell ref="F20:H20"/>
    <mergeCell ref="I20:K20"/>
    <mergeCell ref="L20:M20"/>
    <mergeCell ref="L14:M14"/>
    <mergeCell ref="Q14:R14"/>
    <mergeCell ref="F27:H27"/>
    <mergeCell ref="I27:K27"/>
    <mergeCell ref="L27:M27"/>
    <mergeCell ref="N27:P27"/>
    <mergeCell ref="F26:H26"/>
    <mergeCell ref="E13:H13"/>
    <mergeCell ref="I13:K13"/>
    <mergeCell ref="L28:M28"/>
    <mergeCell ref="N28:P28"/>
    <mergeCell ref="Q28:R28"/>
    <mergeCell ref="T5:U5"/>
    <mergeCell ref="S11:T11"/>
    <mergeCell ref="D6:H6"/>
    <mergeCell ref="I6:L6"/>
    <mergeCell ref="M6:O6"/>
    <mergeCell ref="P6:S6"/>
    <mergeCell ref="T6:U6"/>
    <mergeCell ref="C10:H10"/>
    <mergeCell ref="I10:L10"/>
    <mergeCell ref="M10:O10"/>
    <mergeCell ref="P10:S10"/>
    <mergeCell ref="T9:U9"/>
    <mergeCell ref="M8:O8"/>
    <mergeCell ref="M9:O9"/>
    <mergeCell ref="P7:S7"/>
    <mergeCell ref="P9:S9"/>
    <mergeCell ref="P8:S8"/>
    <mergeCell ref="I9:L9"/>
    <mergeCell ref="M7:O7"/>
    <mergeCell ref="E12:H12"/>
    <mergeCell ref="E15:H15"/>
    <mergeCell ref="I17:K17"/>
    <mergeCell ref="Q20:R20"/>
    <mergeCell ref="I12:K12"/>
    <mergeCell ref="Q23:R23"/>
    <mergeCell ref="F23:H23"/>
    <mergeCell ref="I23:K23"/>
    <mergeCell ref="Q22:R22"/>
    <mergeCell ref="L21:M21"/>
    <mergeCell ref="I21:K21"/>
    <mergeCell ref="Q21:R21"/>
    <mergeCell ref="E16:H16"/>
    <mergeCell ref="F21:H21"/>
    <mergeCell ref="E20:E25"/>
    <mergeCell ref="N20:P23"/>
    <mergeCell ref="L23:M23"/>
    <mergeCell ref="F18:H18"/>
    <mergeCell ref="L19:M19"/>
    <mergeCell ref="E17:E19"/>
    <mergeCell ref="E14:H14"/>
    <mergeCell ref="F17:H17"/>
    <mergeCell ref="I22:K22"/>
    <mergeCell ref="L22:M22"/>
    <mergeCell ref="A1:I1"/>
    <mergeCell ref="J1:U1"/>
    <mergeCell ref="A2:B2"/>
    <mergeCell ref="C2:H2"/>
    <mergeCell ref="I2:U2"/>
    <mergeCell ref="B3:B10"/>
    <mergeCell ref="D3:F3"/>
    <mergeCell ref="G3:U3"/>
    <mergeCell ref="D4:H4"/>
    <mergeCell ref="I4:L4"/>
    <mergeCell ref="T10:U10"/>
    <mergeCell ref="P4:U4"/>
    <mergeCell ref="D5:H5"/>
    <mergeCell ref="I5:L5"/>
    <mergeCell ref="M5:O5"/>
    <mergeCell ref="P5:S5"/>
    <mergeCell ref="M4:O4"/>
    <mergeCell ref="C7:H7"/>
    <mergeCell ref="C9:H9"/>
    <mergeCell ref="C8:H8"/>
    <mergeCell ref="I7:L7"/>
    <mergeCell ref="I8:L8"/>
    <mergeCell ref="T7:U7"/>
    <mergeCell ref="T8:U8"/>
    <mergeCell ref="S15:T15"/>
    <mergeCell ref="S21:T21"/>
    <mergeCell ref="S12:T14"/>
    <mergeCell ref="S16:T16"/>
    <mergeCell ref="I16:K16"/>
    <mergeCell ref="N16:P16"/>
    <mergeCell ref="Q16:R16"/>
    <mergeCell ref="L16:M16"/>
    <mergeCell ref="I14:K14"/>
    <mergeCell ref="S17:T17"/>
    <mergeCell ref="S18:T18"/>
    <mergeCell ref="I15:K15"/>
    <mergeCell ref="L15:M15"/>
    <mergeCell ref="N12:P15"/>
    <mergeCell ref="Q15:R15"/>
    <mergeCell ref="L13:M13"/>
    <mergeCell ref="Q13:R13"/>
    <mergeCell ref="L12:M12"/>
    <mergeCell ref="I18:K18"/>
    <mergeCell ref="L18:M18"/>
    <mergeCell ref="N18:P18"/>
    <mergeCell ref="Q18:R18"/>
    <mergeCell ref="S20:T20"/>
  </mergeCells>
  <phoneticPr fontId="23" type="noConversion"/>
  <dataValidations disablePrompts="1" count="2">
    <dataValidation type="whole" allowBlank="1" showInputMessage="1" showErrorMessage="1" errorTitle="데이터값 오류" error="정수값만 기록합니다. " sqref="M43:O43">
      <formula1>0</formula1>
      <formula2>25</formula2>
    </dataValidation>
    <dataValidation type="whole" allowBlank="1" showInputMessage="1" showErrorMessage="1" errorTitle="데이터값 오류" error="정수값만 기록합니다. " sqref="R24 L12:L42 M24 R17:R18 M26:M30 M49:O50 M41 M17:M18 R20:R22 M12:M14 R26:R30 M38:M39 M22 R32:R41 R12:R14 M20 M32:M34 Q24:Q42 Q12:Q22">
      <formula1>0</formula1>
      <formula2>1000000000000000</formula2>
    </dataValidation>
  </dataValidations>
  <pageMargins left="0.27559055118110237" right="0.31496062992125984" top="0.35433070866141736" bottom="0.27559055118110237" header="0.31496062992125984" footer="0.31496062992125984"/>
  <pageSetup paperSize="9" scale="69" orientation="portrait" r:id="rId1"/>
  <ignoredErrors>
    <ignoredError sqref="A52 J53 Q26:R30 R24 U31 Q32:R33 R42 Q38:R38 Q39:Q41 R20 Q34:R34 Q37 U12:U14 L20:L21 R23 L22:L23 Q35:Q36 U32:U41" unlockedFormula="1"/>
    <ignoredError sqref="U19" formula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X63"/>
  <sheetViews>
    <sheetView showGridLines="0" zoomScaleNormal="100" workbookViewId="0">
      <selection activeCell="T5" sqref="T5"/>
    </sheetView>
  </sheetViews>
  <sheetFormatPr defaultRowHeight="16.5"/>
  <cols>
    <col min="1" max="1" width="2.125" customWidth="1"/>
    <col min="2" max="2" width="18.625" customWidth="1"/>
    <col min="3" max="3" width="0.75" customWidth="1"/>
    <col min="4" max="4" width="10.625" customWidth="1"/>
    <col min="5" max="5" width="8.875" customWidth="1"/>
    <col min="6" max="6" width="5.875" hidden="1" customWidth="1"/>
    <col min="7" max="7" width="16.25" customWidth="1"/>
    <col min="8" max="8" width="3.5" customWidth="1"/>
    <col min="9" max="9" width="6.75" customWidth="1"/>
    <col min="10" max="10" width="6.375" customWidth="1"/>
    <col min="11" max="11" width="5.125" customWidth="1"/>
    <col min="12" max="12" width="1.125" customWidth="1"/>
    <col min="13" max="13" width="5" customWidth="1"/>
    <col min="14" max="14" width="3.375" customWidth="1"/>
    <col min="15" max="15" width="14.75" customWidth="1"/>
    <col min="24" max="24" width="10.875" bestFit="1" customWidth="1"/>
  </cols>
  <sheetData>
    <row r="1" spans="2:24" ht="27" customHeight="1">
      <c r="B1" s="1137" t="s">
        <v>125</v>
      </c>
      <c r="C1" s="1138"/>
      <c r="D1" s="1138"/>
      <c r="E1" s="1138"/>
      <c r="F1" s="1138"/>
      <c r="G1" s="1138"/>
      <c r="H1" s="1138"/>
      <c r="I1" s="1138"/>
      <c r="J1" s="1138"/>
      <c r="K1" s="1138"/>
      <c r="L1" s="1138"/>
      <c r="M1" s="1138"/>
      <c r="N1" s="1138"/>
      <c r="O1" s="1139"/>
    </row>
    <row r="2" spans="2:24" ht="20.100000000000001" customHeight="1">
      <c r="B2" s="1140" t="s">
        <v>451</v>
      </c>
      <c r="C2" s="1141"/>
      <c r="D2" s="107" t="s">
        <v>127</v>
      </c>
      <c r="E2" s="1173" t="str">
        <f>+IF('신고서(1쪽)'!D6="","",'신고서(1쪽)'!D6)</f>
        <v>주식회사 프로워크</v>
      </c>
      <c r="F2" s="1174"/>
      <c r="G2" s="1174"/>
      <c r="H2" s="1175"/>
      <c r="I2" s="1153" t="s">
        <v>128</v>
      </c>
      <c r="J2" s="1154"/>
      <c r="K2" s="1155"/>
      <c r="L2" s="1157" t="str">
        <f>+IF('신고서(1쪽)'!T6="","",'신고서(1쪽)'!T6)</f>
        <v>751-81-00863</v>
      </c>
      <c r="M2" s="1158"/>
      <c r="N2" s="1158"/>
      <c r="O2" s="1159"/>
    </row>
    <row r="3" spans="2:24" ht="20.100000000000001" customHeight="1" thickBot="1">
      <c r="B3" s="1142"/>
      <c r="C3" s="1143"/>
      <c r="D3" s="108" t="s">
        <v>129</v>
      </c>
      <c r="E3" s="1160" t="str">
        <f>+IF('신고서(1쪽)'!D5="","",'신고서(1쪽)'!D5)</f>
        <v/>
      </c>
      <c r="F3" s="1161"/>
      <c r="G3" s="1161"/>
      <c r="H3" s="1172"/>
      <c r="I3" s="1156" t="s">
        <v>130</v>
      </c>
      <c r="J3" s="1156"/>
      <c r="K3" s="1156"/>
      <c r="L3" s="1160" t="str">
        <f>+IF('신고서(1쪽)'!T5="","",'신고서(1쪽)'!T5)</f>
        <v>-</v>
      </c>
      <c r="M3" s="1161"/>
      <c r="N3" s="1161"/>
      <c r="O3" s="1162"/>
    </row>
    <row r="4" spans="2:24" ht="16.5" customHeight="1">
      <c r="B4" s="1142"/>
      <c r="C4" s="1143"/>
      <c r="D4" s="1146" t="s">
        <v>131</v>
      </c>
      <c r="E4" s="1163"/>
      <c r="F4" s="1164"/>
      <c r="G4" s="1164"/>
      <c r="H4" s="1164"/>
      <c r="I4" s="1164"/>
      <c r="J4" s="1164"/>
      <c r="K4" s="1164"/>
      <c r="L4" s="1164"/>
      <c r="M4" s="1164"/>
      <c r="N4" s="1164"/>
      <c r="O4" s="1165"/>
    </row>
    <row r="5" spans="2:24" ht="17.25" thickBot="1">
      <c r="B5" s="1142"/>
      <c r="C5" s="1143"/>
      <c r="D5" s="1097"/>
      <c r="E5" s="1166"/>
      <c r="F5" s="1167"/>
      <c r="G5" s="1167"/>
      <c r="H5" s="1167"/>
      <c r="I5" s="1167"/>
      <c r="J5" s="1167"/>
      <c r="K5" s="1167"/>
      <c r="L5" s="1167"/>
      <c r="M5" s="1167"/>
      <c r="N5" s="1167"/>
      <c r="O5" s="1168"/>
    </row>
    <row r="6" spans="2:24" ht="9.9499999999999993" customHeight="1">
      <c r="B6" s="1142"/>
      <c r="C6" s="1143"/>
      <c r="D6" s="1169" t="s">
        <v>227</v>
      </c>
      <c r="E6" s="1147" t="s">
        <v>486</v>
      </c>
      <c r="F6" s="1148"/>
      <c r="G6" s="1148"/>
      <c r="H6" s="1148"/>
      <c r="I6" s="1148"/>
      <c r="J6" s="1148"/>
      <c r="K6" s="1148"/>
      <c r="L6" s="1148"/>
      <c r="M6" s="1148"/>
      <c r="N6" s="1148"/>
      <c r="O6" s="1149"/>
    </row>
    <row r="7" spans="2:24" ht="9.9499999999999993" customHeight="1">
      <c r="B7" s="1142"/>
      <c r="C7" s="1143"/>
      <c r="D7" s="1170"/>
      <c r="E7" s="1147"/>
      <c r="F7" s="1148"/>
      <c r="G7" s="1148"/>
      <c r="H7" s="1148"/>
      <c r="I7" s="1148"/>
      <c r="J7" s="1148"/>
      <c r="K7" s="1148"/>
      <c r="L7" s="1148"/>
      <c r="M7" s="1148"/>
      <c r="N7" s="1148"/>
      <c r="O7" s="1149"/>
    </row>
    <row r="8" spans="2:24" ht="9.9499999999999993" customHeight="1">
      <c r="B8" s="1144"/>
      <c r="C8" s="1145"/>
      <c r="D8" s="1171"/>
      <c r="E8" s="1150"/>
      <c r="F8" s="1151"/>
      <c r="G8" s="1151"/>
      <c r="H8" s="1151"/>
      <c r="I8" s="1151"/>
      <c r="J8" s="1151"/>
      <c r="K8" s="1151"/>
      <c r="L8" s="1151"/>
      <c r="M8" s="1151"/>
      <c r="N8" s="1151"/>
      <c r="O8" s="1152"/>
    </row>
    <row r="9" spans="2:24" ht="16.5" customHeight="1">
      <c r="B9" s="1182" t="s">
        <v>448</v>
      </c>
      <c r="C9" s="1183"/>
      <c r="D9" s="1183"/>
      <c r="E9" s="1183"/>
      <c r="F9" s="1183"/>
      <c r="G9" s="1183"/>
      <c r="H9" s="1183"/>
      <c r="I9" s="1183"/>
      <c r="J9" s="1183"/>
      <c r="K9" s="1183"/>
      <c r="L9" s="1183"/>
      <c r="M9" s="1183"/>
      <c r="N9" s="1183"/>
      <c r="O9" s="1184"/>
      <c r="X9" s="83"/>
    </row>
    <row r="10" spans="2:24" ht="14.1" customHeight="1">
      <c r="B10" s="1185" t="s">
        <v>488</v>
      </c>
      <c r="C10" s="1186"/>
      <c r="D10" s="1186"/>
      <c r="E10" s="1186"/>
      <c r="F10" s="1186"/>
      <c r="G10" s="1186"/>
      <c r="H10" s="1186"/>
      <c r="I10" s="1186"/>
      <c r="J10" s="1186"/>
      <c r="K10" s="1186"/>
      <c r="L10" s="1186"/>
      <c r="M10" s="1186"/>
      <c r="N10" s="1186"/>
      <c r="O10" s="1187"/>
    </row>
    <row r="11" spans="2:24" ht="14.1" customHeight="1">
      <c r="B11" s="1096" t="s">
        <v>489</v>
      </c>
      <c r="C11" s="1097"/>
      <c r="D11" s="1097"/>
      <c r="E11" s="1097"/>
      <c r="F11" s="1097"/>
      <c r="G11" s="1097"/>
      <c r="H11" s="1097"/>
      <c r="I11" s="1097"/>
      <c r="J11" s="1097"/>
      <c r="K11" s="1097"/>
      <c r="L11" s="1097"/>
      <c r="M11" s="1097"/>
      <c r="N11" s="1097"/>
      <c r="O11" s="1098"/>
    </row>
    <row r="12" spans="2:24" ht="21.95" customHeight="1" thickBot="1">
      <c r="B12" s="196" t="s">
        <v>132</v>
      </c>
      <c r="C12" s="1111" t="s">
        <v>133</v>
      </c>
      <c r="D12" s="1104"/>
      <c r="E12" s="1104"/>
      <c r="F12" s="1103"/>
      <c r="G12" s="1111" t="s">
        <v>494</v>
      </c>
      <c r="H12" s="1103"/>
      <c r="I12" s="1200" t="s">
        <v>59</v>
      </c>
      <c r="J12" s="1201"/>
      <c r="K12" s="1202"/>
      <c r="L12" s="1104" t="s">
        <v>134</v>
      </c>
      <c r="M12" s="1104"/>
      <c r="N12" s="1104"/>
      <c r="O12" s="1136"/>
    </row>
    <row r="13" spans="2:24" ht="20.100000000000001" customHeight="1">
      <c r="B13" s="50" t="s">
        <v>333</v>
      </c>
      <c r="C13" s="1176"/>
      <c r="D13" s="1177"/>
      <c r="E13" s="1177"/>
      <c r="F13" s="1178"/>
      <c r="G13" s="1122"/>
      <c r="H13" s="1123"/>
      <c r="I13" s="1194"/>
      <c r="J13" s="1195"/>
      <c r="K13" s="1196"/>
      <c r="L13" s="1188">
        <f>IF(ISBLANK(I13),0,IF(신용카드등소득공제신청서!$R$37&lt;=55000000,IF(I13&gt;=9000000,(9000000-I19-I20-I21)*15%+MIN(L25+L26,3000000),MIN(9000000-I19-I20-I21,I13)*15%+MIN(L25+L26,3000000)),IF(I13&gt;=9000000,(9000000-I19-I20-I21)*12%+MIN(L25+L26,3000000),MIN(9000000-I19-I20-I21,I13)*12%+MIN(L25+L26,3000000))))</f>
        <v>0</v>
      </c>
      <c r="M13" s="1189"/>
      <c r="N13" s="1189"/>
      <c r="O13" s="1190"/>
    </row>
    <row r="14" spans="2:24" ht="20.100000000000001" customHeight="1">
      <c r="B14" s="51" t="s">
        <v>333</v>
      </c>
      <c r="C14" s="1179"/>
      <c r="D14" s="1180"/>
      <c r="E14" s="1180"/>
      <c r="F14" s="1181"/>
      <c r="G14" s="1129"/>
      <c r="H14" s="1130"/>
      <c r="I14" s="1197"/>
      <c r="J14" s="1198"/>
      <c r="K14" s="1199"/>
      <c r="L14" s="1191">
        <f>IF(ISBLANK(I14),0,IF(신용카드등소득공제신청서!$R$37&lt;=55000000,IF(I14&gt;=9000000,(9000000-I19-I20-I21)*15%+MIN(L25+L26,3000000),MIN(9000000-I19-I20-I21,I14)*15%+MIN(L25+L26,3000000)),IF(I14&gt;=9000000,(9000000-I19-I20-I21)*12%+MIN(L25+L26,3000000),MIN(9000000-I19-I20-I21,I14)*12%+MIN(L25+L26,3000000))))</f>
        <v>0</v>
      </c>
      <c r="M14" s="1192"/>
      <c r="N14" s="1192"/>
      <c r="O14" s="1193"/>
    </row>
    <row r="15" spans="2:24" ht="20.100000000000001" customHeight="1" thickBot="1">
      <c r="B15" s="52" t="s">
        <v>333</v>
      </c>
      <c r="C15" s="1203"/>
      <c r="D15" s="1204"/>
      <c r="E15" s="1204"/>
      <c r="F15" s="1205"/>
      <c r="G15" s="1115"/>
      <c r="H15" s="1116"/>
      <c r="I15" s="1216"/>
      <c r="J15" s="1217"/>
      <c r="K15" s="1218"/>
      <c r="L15" s="1213">
        <f>IF(ISBLANK(I15),0,IF(신용카드등소득공제신청서!$R$37&lt;=55000000,IF(I15&gt;=9000000,(9000000-I19-I20-I21)*15%+MIN(L25+L26,3000000),MIN(9000000-I19-I20-I21,I15)*15%+MIN(L25+L26,3000000)),IF(I15&gt;=9000000,(9000000-I19-I20-I21)*12%+MIN(L25+L26,3000000),MIN(9000000-I19-I20-I21,I15)*12%+MIN(L25+L26,3000000))))</f>
        <v>0</v>
      </c>
      <c r="M15" s="1214"/>
      <c r="N15" s="1214"/>
      <c r="O15" s="1215"/>
    </row>
    <row r="16" spans="2:24" ht="14.1" customHeight="1">
      <c r="B16" s="1093" t="s">
        <v>491</v>
      </c>
      <c r="C16" s="1094"/>
      <c r="D16" s="1094"/>
      <c r="E16" s="1094"/>
      <c r="F16" s="1094"/>
      <c r="G16" s="1094"/>
      <c r="H16" s="1094"/>
      <c r="I16" s="1094"/>
      <c r="J16" s="1094"/>
      <c r="K16" s="1094"/>
      <c r="L16" s="1094"/>
      <c r="M16" s="1094"/>
      <c r="N16" s="1094"/>
      <c r="O16" s="1095"/>
    </row>
    <row r="17" spans="2:15" ht="14.1" customHeight="1">
      <c r="B17" s="1096" t="s">
        <v>490</v>
      </c>
      <c r="C17" s="1097"/>
      <c r="D17" s="1097"/>
      <c r="E17" s="1097"/>
      <c r="F17" s="1097"/>
      <c r="G17" s="1206"/>
      <c r="H17" s="1206"/>
      <c r="I17" s="1206"/>
      <c r="J17" s="1206"/>
      <c r="K17" s="1206"/>
      <c r="L17" s="1097"/>
      <c r="M17" s="1097"/>
      <c r="N17" s="1097"/>
      <c r="O17" s="1098"/>
    </row>
    <row r="18" spans="2:15" ht="26.1" customHeight="1" thickBot="1">
      <c r="B18" s="196" t="s">
        <v>135</v>
      </c>
      <c r="C18" s="1111" t="s">
        <v>133</v>
      </c>
      <c r="D18" s="1104"/>
      <c r="E18" s="1104"/>
      <c r="F18" s="1104"/>
      <c r="G18" s="1219" t="s">
        <v>446</v>
      </c>
      <c r="H18" s="1220"/>
      <c r="I18" s="1219" t="s">
        <v>416</v>
      </c>
      <c r="J18" s="1220"/>
      <c r="K18" s="1221"/>
      <c r="L18" s="1207" t="s">
        <v>136</v>
      </c>
      <c r="M18" s="1104"/>
      <c r="N18" s="1104"/>
      <c r="O18" s="1136"/>
    </row>
    <row r="19" spans="2:15" ht="20.100000000000001" customHeight="1">
      <c r="B19" s="47" t="s">
        <v>334</v>
      </c>
      <c r="C19" s="1176"/>
      <c r="D19" s="1177"/>
      <c r="E19" s="1177"/>
      <c r="F19" s="1208"/>
      <c r="G19" s="1222"/>
      <c r="H19" s="1223"/>
      <c r="I19" s="1195"/>
      <c r="J19" s="1195"/>
      <c r="K19" s="1196"/>
      <c r="L19" s="1209">
        <f>IF(ISBLANK(I19),0,IF(신용카드등소득공제신청서!$R$37&lt;=55000000,MIN(6000000,I19)*15%,MIN(6000000,I19)*12%))</f>
        <v>0</v>
      </c>
      <c r="M19" s="1210"/>
      <c r="N19" s="1210"/>
      <c r="O19" s="1211"/>
    </row>
    <row r="20" spans="2:15" ht="20.100000000000001" customHeight="1">
      <c r="B20" s="48" t="s">
        <v>335</v>
      </c>
      <c r="C20" s="1179"/>
      <c r="D20" s="1180"/>
      <c r="E20" s="1180"/>
      <c r="F20" s="1255"/>
      <c r="G20" s="1224"/>
      <c r="H20" s="1225"/>
      <c r="I20" s="1198"/>
      <c r="J20" s="1198"/>
      <c r="K20" s="1199"/>
      <c r="L20" s="1232">
        <f>IF(ISBLANK(I20),0,IF(신용카드등소득공제신청서!$R$37&lt;=55000000,MAX(IF(I19&gt;=6000000,0,MIN(6000000-I19,I20))*15%,0),MAX(IF(I19&gt;=6000000,0,MIN(6000000-I19,I20))*12%,0)))</f>
        <v>0</v>
      </c>
      <c r="M20" s="1233"/>
      <c r="N20" s="1233"/>
      <c r="O20" s="1234"/>
    </row>
    <row r="21" spans="2:15" ht="20.100000000000001" customHeight="1" thickBot="1">
      <c r="B21" s="49" t="s">
        <v>335</v>
      </c>
      <c r="C21" s="1203"/>
      <c r="D21" s="1204"/>
      <c r="E21" s="1204"/>
      <c r="F21" s="1212"/>
      <c r="G21" s="1235"/>
      <c r="H21" s="1236"/>
      <c r="I21" s="1217"/>
      <c r="J21" s="1217"/>
      <c r="K21" s="1218"/>
      <c r="L21" s="1240">
        <f>IF(ISBLANK(I21),0,IF(신용카드등소득공제신청서!$R$37&lt;=55000000,MAX(IF((I19+I20)&gt;=6000000,0,MIN(6000000-I19-I20,I21))*15%,0),MAX(IF((I19+I20)&gt;=6000000,0,MIN(6000000-I19-I20,I21))*12%,0)))</f>
        <v>0</v>
      </c>
      <c r="M21" s="1241"/>
      <c r="N21" s="1241"/>
      <c r="O21" s="1242"/>
    </row>
    <row r="22" spans="2:15" ht="14.1" customHeight="1">
      <c r="B22" s="1093" t="s">
        <v>596</v>
      </c>
      <c r="C22" s="1094"/>
      <c r="D22" s="1094"/>
      <c r="E22" s="1094"/>
      <c r="F22" s="1094"/>
      <c r="G22" s="1094"/>
      <c r="H22" s="1094"/>
      <c r="I22" s="1094"/>
      <c r="J22" s="1094"/>
      <c r="K22" s="1094"/>
      <c r="L22" s="1094"/>
      <c r="M22" s="1094"/>
      <c r="N22" s="1094"/>
      <c r="O22" s="1095"/>
    </row>
    <row r="23" spans="2:15" ht="14.1" customHeight="1">
      <c r="B23" s="1096" t="s">
        <v>492</v>
      </c>
      <c r="C23" s="1097"/>
      <c r="D23" s="1097"/>
      <c r="E23" s="1097"/>
      <c r="F23" s="1097"/>
      <c r="G23" s="1206"/>
      <c r="H23" s="1206"/>
      <c r="I23" s="1206"/>
      <c r="J23" s="1206"/>
      <c r="K23" s="1206"/>
      <c r="L23" s="1097"/>
      <c r="M23" s="1097"/>
      <c r="N23" s="1097"/>
      <c r="O23" s="1098"/>
    </row>
    <row r="24" spans="2:15" ht="26.1" customHeight="1" thickBot="1">
      <c r="B24" s="196" t="s">
        <v>135</v>
      </c>
      <c r="C24" s="1111" t="s">
        <v>133</v>
      </c>
      <c r="D24" s="1104"/>
      <c r="E24" s="1104"/>
      <c r="F24" s="1104"/>
      <c r="G24" s="1219" t="s">
        <v>446</v>
      </c>
      <c r="H24" s="1221"/>
      <c r="I24" s="1220" t="s">
        <v>416</v>
      </c>
      <c r="J24" s="1220"/>
      <c r="K24" s="1221"/>
      <c r="L24" s="1207" t="s">
        <v>447</v>
      </c>
      <c r="M24" s="1104"/>
      <c r="N24" s="1104"/>
      <c r="O24" s="1136"/>
    </row>
    <row r="25" spans="2:15" ht="20.100000000000001" customHeight="1">
      <c r="B25" s="47"/>
      <c r="C25" s="1176"/>
      <c r="D25" s="1177"/>
      <c r="E25" s="1177"/>
      <c r="F25" s="1208"/>
      <c r="G25" s="1222"/>
      <c r="H25" s="1223"/>
      <c r="I25" s="1261"/>
      <c r="J25" s="1195"/>
      <c r="K25" s="1196"/>
      <c r="L25" s="1209">
        <f>IF(ISBLANK(I25),0,MIN(I25*10%,3000000))</f>
        <v>0</v>
      </c>
      <c r="M25" s="1210"/>
      <c r="N25" s="1210"/>
      <c r="O25" s="1211"/>
    </row>
    <row r="26" spans="2:15" ht="20.100000000000001" customHeight="1" thickBot="1">
      <c r="B26" s="49"/>
      <c r="C26" s="1203"/>
      <c r="D26" s="1204"/>
      <c r="E26" s="1204"/>
      <c r="F26" s="1212"/>
      <c r="G26" s="1259"/>
      <c r="H26" s="1260"/>
      <c r="I26" s="1262"/>
      <c r="J26" s="1217"/>
      <c r="K26" s="1218"/>
      <c r="L26" s="1232">
        <f>IF(ISBLANK(I26),0,MIN(I26*10%,3000000-L25))</f>
        <v>0</v>
      </c>
      <c r="M26" s="1233"/>
      <c r="N26" s="1233"/>
      <c r="O26" s="1234"/>
    </row>
    <row r="27" spans="2:15" ht="14.1" customHeight="1">
      <c r="B27" s="1093" t="s">
        <v>487</v>
      </c>
      <c r="C27" s="1094"/>
      <c r="D27" s="1094"/>
      <c r="E27" s="1094"/>
      <c r="F27" s="1094"/>
      <c r="G27" s="1094"/>
      <c r="H27" s="1094"/>
      <c r="I27" s="1094"/>
      <c r="J27" s="1094"/>
      <c r="K27" s="1094"/>
      <c r="L27" s="1094"/>
      <c r="M27" s="1094"/>
      <c r="N27" s="1094"/>
      <c r="O27" s="1095"/>
    </row>
    <row r="28" spans="2:15" ht="14.1" customHeight="1">
      <c r="B28" s="1096" t="s">
        <v>449</v>
      </c>
      <c r="C28" s="1097"/>
      <c r="D28" s="1097"/>
      <c r="E28" s="1097"/>
      <c r="F28" s="1097"/>
      <c r="G28" s="1097"/>
      <c r="H28" s="1097"/>
      <c r="I28" s="1097"/>
      <c r="J28" s="1097"/>
      <c r="K28" s="1097"/>
      <c r="L28" s="1097"/>
      <c r="M28" s="1097"/>
      <c r="N28" s="1097"/>
      <c r="O28" s="1098"/>
    </row>
    <row r="29" spans="2:15" ht="26.1" customHeight="1" thickBot="1">
      <c r="B29" s="196" t="s">
        <v>137</v>
      </c>
      <c r="C29" s="1111" t="s">
        <v>133</v>
      </c>
      <c r="D29" s="1104"/>
      <c r="E29" s="1103"/>
      <c r="F29" s="1200" t="s">
        <v>497</v>
      </c>
      <c r="G29" s="1201"/>
      <c r="H29" s="1202"/>
      <c r="I29" s="1201" t="s">
        <v>416</v>
      </c>
      <c r="J29" s="1201"/>
      <c r="K29" s="1202"/>
      <c r="L29" s="1111" t="s">
        <v>138</v>
      </c>
      <c r="M29" s="1104"/>
      <c r="N29" s="1104"/>
      <c r="O29" s="1136"/>
    </row>
    <row r="30" spans="2:15" ht="20.100000000000001" customHeight="1">
      <c r="B30" s="50"/>
      <c r="C30" s="1176"/>
      <c r="D30" s="1177"/>
      <c r="E30" s="1178"/>
      <c r="F30" s="1122"/>
      <c r="G30" s="1256"/>
      <c r="H30" s="1123"/>
      <c r="I30" s="1194"/>
      <c r="J30" s="1195"/>
      <c r="K30" s="1196"/>
      <c r="L30" s="1251">
        <f>IF(ISBLANK(I30),0,IF('신고서(2쪽)'!$L$13+'신고서(2쪽)'!$L$14&gt;4000000,0,MAX(0,MIN(4000000-'신고서(2쪽)'!$L$13-'신고서(2쪽)'!$L$14,MIN(3000000,I30))*40%)))</f>
        <v>0</v>
      </c>
      <c r="M30" s="1252"/>
      <c r="N30" s="1252"/>
      <c r="O30" s="1253"/>
    </row>
    <row r="31" spans="2:15" ht="20.100000000000001" customHeight="1">
      <c r="B31" s="51"/>
      <c r="C31" s="1179"/>
      <c r="D31" s="1180"/>
      <c r="E31" s="1181"/>
      <c r="F31" s="1129"/>
      <c r="G31" s="1257"/>
      <c r="H31" s="1130"/>
      <c r="I31" s="1197"/>
      <c r="J31" s="1198"/>
      <c r="K31" s="1199"/>
      <c r="L31" s="1226">
        <f>IF(ISBLANK(I31),0,IF('신고서(2쪽)'!$L$13+'신고서(2쪽)'!$L$14&gt;4000000,0,MAX(0,MIN(4000000-'신고서(2쪽)'!$L$13-'신고서(2쪽)'!$L$14-L30,MIN(3000000,I31)*40%))))</f>
        <v>0</v>
      </c>
      <c r="M31" s="1227"/>
      <c r="N31" s="1227"/>
      <c r="O31" s="1228"/>
    </row>
    <row r="32" spans="2:15" ht="20.100000000000001" customHeight="1" thickBot="1">
      <c r="B32" s="52"/>
      <c r="C32" s="1203"/>
      <c r="D32" s="1204"/>
      <c r="E32" s="1205"/>
      <c r="F32" s="1115"/>
      <c r="G32" s="1258"/>
      <c r="H32" s="1116"/>
      <c r="I32" s="1216"/>
      <c r="J32" s="1217"/>
      <c r="K32" s="1218"/>
      <c r="L32" s="1229">
        <f>IF(ISBLANK(I32),0,IF('신고서(2쪽)'!$L$13+'신고서(2쪽)'!$L$14&gt;4000000,0,MAX(0,MIN(4000000-'신고서(2쪽)'!$L$13-'신고서(2쪽)'!$L$14-L30-L31,MIN(1800000,I32)*40%))))</f>
        <v>0</v>
      </c>
      <c r="M32" s="1230"/>
      <c r="N32" s="1230"/>
      <c r="O32" s="1231"/>
    </row>
    <row r="33" spans="2:15" ht="14.1" customHeight="1">
      <c r="B33" s="1093" t="s">
        <v>493</v>
      </c>
      <c r="C33" s="1094"/>
      <c r="D33" s="1094"/>
      <c r="E33" s="1094"/>
      <c r="F33" s="1094"/>
      <c r="G33" s="1094"/>
      <c r="H33" s="1094"/>
      <c r="I33" s="1094"/>
      <c r="J33" s="1094"/>
      <c r="K33" s="1094"/>
      <c r="L33" s="1094"/>
      <c r="M33" s="1094"/>
      <c r="N33" s="1094"/>
      <c r="O33" s="1095"/>
    </row>
    <row r="34" spans="2:15" ht="14.1" customHeight="1">
      <c r="B34" s="1096" t="s">
        <v>450</v>
      </c>
      <c r="C34" s="1097"/>
      <c r="D34" s="1097"/>
      <c r="E34" s="1097"/>
      <c r="F34" s="1097"/>
      <c r="G34" s="1097"/>
      <c r="H34" s="1097"/>
      <c r="I34" s="1097"/>
      <c r="J34" s="1097"/>
      <c r="K34" s="1097"/>
      <c r="L34" s="1097"/>
      <c r="M34" s="1097"/>
      <c r="N34" s="1097"/>
      <c r="O34" s="1098"/>
    </row>
    <row r="35" spans="2:15" ht="26.1" customHeight="1" thickBot="1">
      <c r="B35" s="1102" t="s">
        <v>133</v>
      </c>
      <c r="C35" s="1104"/>
      <c r="D35" s="1104"/>
      <c r="E35" s="1103"/>
      <c r="F35" s="1200" t="s">
        <v>446</v>
      </c>
      <c r="G35" s="1201"/>
      <c r="H35" s="1202"/>
      <c r="I35" s="1201" t="s">
        <v>416</v>
      </c>
      <c r="J35" s="1201"/>
      <c r="K35" s="1202"/>
      <c r="L35" s="1111" t="s">
        <v>138</v>
      </c>
      <c r="M35" s="1104"/>
      <c r="N35" s="1104"/>
      <c r="O35" s="1136"/>
    </row>
    <row r="36" spans="2:15" ht="20.100000000000001" customHeight="1">
      <c r="B36" s="1250"/>
      <c r="C36" s="1177"/>
      <c r="D36" s="1177"/>
      <c r="E36" s="1178"/>
      <c r="F36" s="1122"/>
      <c r="G36" s="1256"/>
      <c r="H36" s="1123"/>
      <c r="I36" s="1195"/>
      <c r="J36" s="1195"/>
      <c r="K36" s="1196"/>
      <c r="L36" s="1251">
        <f>IF(ISBLANK(I36),0,IF(신용카드등소득공제신청서!$R$37&gt;80000000,0,IF((I36*40%)&gt;=2400000,2400000,(I36*40%))))</f>
        <v>0</v>
      </c>
      <c r="M36" s="1252"/>
      <c r="N36" s="1252"/>
      <c r="O36" s="1253"/>
    </row>
    <row r="37" spans="2:15" ht="20.100000000000001" customHeight="1">
      <c r="B37" s="1249"/>
      <c r="C37" s="1180"/>
      <c r="D37" s="1180"/>
      <c r="E37" s="1181"/>
      <c r="F37" s="1129"/>
      <c r="G37" s="1257"/>
      <c r="H37" s="1130"/>
      <c r="I37" s="1198"/>
      <c r="J37" s="1198"/>
      <c r="K37" s="1199"/>
      <c r="L37" s="1226">
        <f>IF(ISBLANK(I37),0,IF(신용카드등소득공제신청서!$R$37&gt;80000000,0,IF((I37*40%)+L36&gt;=2400000,2400000,(I37*40%)+L36)))</f>
        <v>0</v>
      </c>
      <c r="M37" s="1227"/>
      <c r="N37" s="1227"/>
      <c r="O37" s="1228"/>
    </row>
    <row r="38" spans="2:15" ht="20.100000000000001" customHeight="1" thickBot="1">
      <c r="B38" s="1254"/>
      <c r="C38" s="1204"/>
      <c r="D38" s="1204"/>
      <c r="E38" s="1205"/>
      <c r="F38" s="1115"/>
      <c r="G38" s="1258"/>
      <c r="H38" s="1116"/>
      <c r="I38" s="1217"/>
      <c r="J38" s="1217"/>
      <c r="K38" s="1218"/>
      <c r="L38" s="1229">
        <f>IF(ISBLANK(I38),0,IF(신용카드등소득공제신청서!$R$37&gt;80000000,0,IF((I38*40%)+L36+L37&gt;=2400000,2400000,(I38*40%)+L36+L37)))</f>
        <v>0</v>
      </c>
      <c r="M38" s="1230"/>
      <c r="N38" s="1230"/>
      <c r="O38" s="1231"/>
    </row>
    <row r="39" spans="2:15" ht="14.1" customHeight="1">
      <c r="B39" s="1093" t="s">
        <v>660</v>
      </c>
      <c r="C39" s="1094"/>
      <c r="D39" s="1094"/>
      <c r="E39" s="1094"/>
      <c r="F39" s="1094"/>
      <c r="G39" s="1094"/>
      <c r="H39" s="1094"/>
      <c r="I39" s="1094"/>
      <c r="J39" s="1094"/>
      <c r="K39" s="1094"/>
      <c r="L39" s="1094"/>
      <c r="M39" s="1094"/>
      <c r="N39" s="1094"/>
      <c r="O39" s="1095"/>
    </row>
    <row r="40" spans="2:15" ht="14.1" customHeight="1">
      <c r="B40" s="1096" t="s">
        <v>661</v>
      </c>
      <c r="C40" s="1097"/>
      <c r="D40" s="1097"/>
      <c r="E40" s="1097"/>
      <c r="F40" s="1097"/>
      <c r="G40" s="1097"/>
      <c r="H40" s="1097"/>
      <c r="I40" s="1097"/>
      <c r="J40" s="1097"/>
      <c r="K40" s="1097"/>
      <c r="L40" s="1097"/>
      <c r="M40" s="1097"/>
      <c r="N40" s="1097"/>
      <c r="O40" s="1098"/>
    </row>
    <row r="41" spans="2:15" ht="26.1" customHeight="1" thickBot="1">
      <c r="B41" s="1102" t="s">
        <v>419</v>
      </c>
      <c r="C41" s="1103"/>
      <c r="D41" s="1104" t="s">
        <v>417</v>
      </c>
      <c r="E41" s="1103"/>
      <c r="F41" s="1111" t="s">
        <v>418</v>
      </c>
      <c r="G41" s="1103"/>
      <c r="H41" s="1111" t="s">
        <v>494</v>
      </c>
      <c r="I41" s="1104"/>
      <c r="J41" s="1104"/>
      <c r="K41" s="1103"/>
      <c r="L41" s="1111" t="s">
        <v>416</v>
      </c>
      <c r="M41" s="1104"/>
      <c r="N41" s="1104"/>
      <c r="O41" s="1136"/>
    </row>
    <row r="42" spans="2:15" ht="20.100000000000001" customHeight="1">
      <c r="B42" s="1105"/>
      <c r="C42" s="1106"/>
      <c r="D42" s="1112"/>
      <c r="E42" s="1106"/>
      <c r="F42" s="1122"/>
      <c r="G42" s="1123"/>
      <c r="H42" s="1124"/>
      <c r="I42" s="1125"/>
      <c r="J42" s="1125"/>
      <c r="K42" s="1125"/>
      <c r="L42" s="1126"/>
      <c r="M42" s="1127"/>
      <c r="N42" s="1127"/>
      <c r="O42" s="1128"/>
    </row>
    <row r="43" spans="2:15" ht="20.100000000000001" customHeight="1">
      <c r="B43" s="1107"/>
      <c r="C43" s="1108"/>
      <c r="D43" s="1113"/>
      <c r="E43" s="1108"/>
      <c r="F43" s="1129"/>
      <c r="G43" s="1130"/>
      <c r="H43" s="1131"/>
      <c r="I43" s="1132"/>
      <c r="J43" s="1132"/>
      <c r="K43" s="1132"/>
      <c r="L43" s="1133"/>
      <c r="M43" s="1134"/>
      <c r="N43" s="1134"/>
      <c r="O43" s="1135"/>
    </row>
    <row r="44" spans="2:15" ht="20.100000000000001" customHeight="1" thickBot="1">
      <c r="B44" s="1109"/>
      <c r="C44" s="1110"/>
      <c r="D44" s="1114"/>
      <c r="E44" s="1110"/>
      <c r="F44" s="1115"/>
      <c r="G44" s="1116"/>
      <c r="H44" s="1117"/>
      <c r="I44" s="1118"/>
      <c r="J44" s="1118"/>
      <c r="K44" s="1118"/>
      <c r="L44" s="1119"/>
      <c r="M44" s="1120"/>
      <c r="N44" s="1120"/>
      <c r="O44" s="1121"/>
    </row>
    <row r="45" spans="2:15" ht="13.5" customHeight="1">
      <c r="B45" s="1093" t="s">
        <v>662</v>
      </c>
      <c r="C45" s="1094"/>
      <c r="D45" s="1094"/>
      <c r="E45" s="1094"/>
      <c r="F45" s="1094"/>
      <c r="G45" s="1094"/>
      <c r="H45" s="1094"/>
      <c r="I45" s="1094"/>
      <c r="J45" s="1094"/>
      <c r="K45" s="1094"/>
      <c r="L45" s="1094"/>
      <c r="M45" s="1094"/>
      <c r="N45" s="1094"/>
      <c r="O45" s="1095"/>
    </row>
    <row r="46" spans="2:15" ht="13.5" customHeight="1">
      <c r="B46" s="1096" t="s">
        <v>663</v>
      </c>
      <c r="C46" s="1097"/>
      <c r="D46" s="1097"/>
      <c r="E46" s="1097"/>
      <c r="F46" s="1097"/>
      <c r="G46" s="1097"/>
      <c r="H46" s="1097"/>
      <c r="I46" s="1097"/>
      <c r="J46" s="1097"/>
      <c r="K46" s="1097"/>
      <c r="L46" s="1097"/>
      <c r="M46" s="1097"/>
      <c r="N46" s="1097"/>
      <c r="O46" s="1098"/>
    </row>
    <row r="47" spans="2:15" ht="26.1" customHeight="1" thickBot="1">
      <c r="B47" s="1102" t="s">
        <v>495</v>
      </c>
      <c r="C47" s="1103"/>
      <c r="D47" s="1104" t="s">
        <v>496</v>
      </c>
      <c r="E47" s="1103"/>
      <c r="F47" s="1111" t="s">
        <v>418</v>
      </c>
      <c r="G47" s="1103"/>
      <c r="H47" s="1200" t="s">
        <v>446</v>
      </c>
      <c r="I47" s="1201"/>
      <c r="J47" s="1201"/>
      <c r="K47" s="1200" t="s">
        <v>416</v>
      </c>
      <c r="L47" s="1201"/>
      <c r="M47" s="1201"/>
      <c r="N47" s="1202"/>
      <c r="O47" s="53" t="s">
        <v>498</v>
      </c>
    </row>
    <row r="48" spans="2:15" ht="20.100000000000001" customHeight="1">
      <c r="B48" s="1250"/>
      <c r="C48" s="1178"/>
      <c r="D48" s="1176"/>
      <c r="E48" s="1178"/>
      <c r="F48" s="1122"/>
      <c r="G48" s="1123"/>
      <c r="H48" s="1124"/>
      <c r="I48" s="1125"/>
      <c r="J48" s="1125"/>
      <c r="K48" s="1194"/>
      <c r="L48" s="1195"/>
      <c r="M48" s="1195"/>
      <c r="N48" s="1196"/>
      <c r="O48" s="223">
        <f>IF(ISBLANK(K48),0,IF(신용카드등소득공제신청서!$R$37&gt;80000000,0,IF((K48*40%)&gt;=2400000,2400000,(K48*40%))))</f>
        <v>0</v>
      </c>
    </row>
    <row r="49" spans="2:15" ht="20.100000000000001" customHeight="1" thickBot="1">
      <c r="B49" s="1254"/>
      <c r="C49" s="1205"/>
      <c r="D49" s="1203"/>
      <c r="E49" s="1205"/>
      <c r="F49" s="1115"/>
      <c r="G49" s="1116"/>
      <c r="H49" s="1117"/>
      <c r="I49" s="1118"/>
      <c r="J49" s="1118"/>
      <c r="K49" s="1216"/>
      <c r="L49" s="1217"/>
      <c r="M49" s="1217"/>
      <c r="N49" s="1218"/>
      <c r="O49" s="224">
        <f>IF(ISBLANK(K49),0,IF(신용카드등소득공제신청서!$R$37&gt;80000000,0,IF((K49*40%)+O48&gt;=2400000,2400000,(K49*40%)+O48)))</f>
        <v>0</v>
      </c>
    </row>
    <row r="50" spans="2:15" ht="6" customHeight="1" thickBot="1">
      <c r="B50" s="166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5"/>
    </row>
    <row r="51" spans="2:15" ht="15.95" customHeight="1" thickTop="1" thickBot="1">
      <c r="B51" s="994" t="s">
        <v>139</v>
      </c>
      <c r="C51" s="995"/>
      <c r="D51" s="995"/>
      <c r="E51" s="995"/>
      <c r="F51" s="995"/>
      <c r="G51" s="995"/>
      <c r="H51" s="995"/>
      <c r="I51" s="995"/>
      <c r="J51" s="995"/>
      <c r="K51" s="995"/>
      <c r="L51" s="995"/>
      <c r="M51" s="995"/>
      <c r="N51" s="995"/>
      <c r="O51" s="996"/>
    </row>
    <row r="52" spans="2:15" ht="27" customHeight="1">
      <c r="B52" s="1243" t="s">
        <v>454</v>
      </c>
      <c r="C52" s="1244"/>
      <c r="D52" s="1244"/>
      <c r="E52" s="1244"/>
      <c r="F52" s="1244"/>
      <c r="G52" s="1244"/>
      <c r="H52" s="1244"/>
      <c r="I52" s="1244"/>
      <c r="J52" s="1244"/>
      <c r="K52" s="1244"/>
      <c r="L52" s="1244"/>
      <c r="M52" s="1244"/>
      <c r="N52" s="1244"/>
      <c r="O52" s="1245"/>
    </row>
    <row r="53" spans="2:15" ht="14.1" customHeight="1">
      <c r="B53" s="1246" t="s">
        <v>452</v>
      </c>
      <c r="C53" s="1247"/>
      <c r="D53" s="1247"/>
      <c r="E53" s="1247"/>
      <c r="F53" s="1247"/>
      <c r="G53" s="1247"/>
      <c r="H53" s="1247"/>
      <c r="I53" s="1247"/>
      <c r="J53" s="1247"/>
      <c r="K53" s="1247"/>
      <c r="L53" s="1247"/>
      <c r="M53" s="1247"/>
      <c r="N53" s="1247"/>
      <c r="O53" s="1248"/>
    </row>
    <row r="54" spans="2:15" ht="14.1" customHeight="1">
      <c r="B54" s="1246" t="s">
        <v>453</v>
      </c>
      <c r="C54" s="1247"/>
      <c r="D54" s="1247"/>
      <c r="E54" s="1247"/>
      <c r="F54" s="1247"/>
      <c r="G54" s="1247"/>
      <c r="H54" s="1247"/>
      <c r="I54" s="1247"/>
      <c r="J54" s="1247"/>
      <c r="K54" s="1247"/>
      <c r="L54" s="1247"/>
      <c r="M54" s="1247"/>
      <c r="N54" s="1247"/>
      <c r="O54" s="1248"/>
    </row>
    <row r="55" spans="2:15" ht="14.1" customHeight="1">
      <c r="B55" s="1099" t="s">
        <v>502</v>
      </c>
      <c r="C55" s="1100"/>
      <c r="D55" s="1100"/>
      <c r="E55" s="1100"/>
      <c r="F55" s="1100"/>
      <c r="G55" s="1100"/>
      <c r="H55" s="1100"/>
      <c r="I55" s="1100"/>
      <c r="J55" s="1100"/>
      <c r="K55" s="1100"/>
      <c r="L55" s="1100"/>
      <c r="M55" s="1100"/>
      <c r="N55" s="1100"/>
      <c r="O55" s="1101"/>
    </row>
    <row r="56" spans="2:15" ht="14.1" customHeight="1">
      <c r="B56" s="1099" t="s">
        <v>503</v>
      </c>
      <c r="C56" s="1100"/>
      <c r="D56" s="1100"/>
      <c r="E56" s="1100"/>
      <c r="F56" s="1100"/>
      <c r="G56" s="1100"/>
      <c r="H56" s="1100"/>
      <c r="I56" s="1100"/>
      <c r="J56" s="1100"/>
      <c r="K56" s="1100"/>
      <c r="L56" s="1100"/>
      <c r="M56" s="1100"/>
      <c r="N56" s="1100"/>
      <c r="O56" s="1101"/>
    </row>
    <row r="57" spans="2:15" ht="14.1" customHeight="1">
      <c r="B57" s="1099" t="s">
        <v>504</v>
      </c>
      <c r="C57" s="1100"/>
      <c r="D57" s="1100"/>
      <c r="E57" s="1100"/>
      <c r="F57" s="1100"/>
      <c r="G57" s="1100"/>
      <c r="H57" s="1100"/>
      <c r="I57" s="1100"/>
      <c r="J57" s="1100"/>
      <c r="K57" s="1100"/>
      <c r="L57" s="1100"/>
      <c r="M57" s="1100"/>
      <c r="N57" s="1100"/>
      <c r="O57" s="1101"/>
    </row>
    <row r="58" spans="2:15" ht="14.1" customHeight="1">
      <c r="B58" s="1246" t="s">
        <v>499</v>
      </c>
      <c r="C58" s="1247"/>
      <c r="D58" s="1247"/>
      <c r="E58" s="1247"/>
      <c r="F58" s="1247"/>
      <c r="G58" s="1247"/>
      <c r="H58" s="1247"/>
      <c r="I58" s="1247"/>
      <c r="J58" s="1247"/>
      <c r="K58" s="1247"/>
      <c r="L58" s="1247"/>
      <c r="M58" s="1247"/>
      <c r="N58" s="1247"/>
      <c r="O58" s="1248"/>
    </row>
    <row r="59" spans="2:15" ht="14.1" customHeight="1">
      <c r="B59" s="1099" t="s">
        <v>500</v>
      </c>
      <c r="C59" s="1100"/>
      <c r="D59" s="1100"/>
      <c r="E59" s="1100"/>
      <c r="F59" s="1100"/>
      <c r="G59" s="1100"/>
      <c r="H59" s="1100"/>
      <c r="I59" s="1100"/>
      <c r="J59" s="1100"/>
      <c r="K59" s="1100"/>
      <c r="L59" s="1100"/>
      <c r="M59" s="1100"/>
      <c r="N59" s="1100"/>
      <c r="O59" s="1101"/>
    </row>
    <row r="60" spans="2:15" ht="14.1" customHeight="1">
      <c r="B60" s="1099" t="s">
        <v>501</v>
      </c>
      <c r="C60" s="1100"/>
      <c r="D60" s="1100"/>
      <c r="E60" s="1100"/>
      <c r="F60" s="1100"/>
      <c r="G60" s="1100"/>
      <c r="H60" s="1100"/>
      <c r="I60" s="1100"/>
      <c r="J60" s="1100"/>
      <c r="K60" s="1100"/>
      <c r="L60" s="1100"/>
      <c r="M60" s="1100"/>
      <c r="N60" s="1100"/>
      <c r="O60" s="1101"/>
    </row>
    <row r="61" spans="2:15" ht="14.1" customHeight="1">
      <c r="B61" s="1099" t="s">
        <v>608</v>
      </c>
      <c r="C61" s="1100"/>
      <c r="D61" s="1100"/>
      <c r="E61" s="1100"/>
      <c r="F61" s="1100"/>
      <c r="G61" s="1100"/>
      <c r="H61" s="1100"/>
      <c r="I61" s="1100"/>
      <c r="J61" s="1100"/>
      <c r="K61" s="1100"/>
      <c r="L61" s="1100"/>
      <c r="M61" s="1100"/>
      <c r="N61" s="1100"/>
      <c r="O61" s="1101"/>
    </row>
    <row r="62" spans="2:15" ht="14.1" customHeight="1" thickBot="1">
      <c r="B62" s="1237" t="s">
        <v>607</v>
      </c>
      <c r="C62" s="1238"/>
      <c r="D62" s="1238"/>
      <c r="E62" s="1238"/>
      <c r="F62" s="1238"/>
      <c r="G62" s="1238"/>
      <c r="H62" s="1238"/>
      <c r="I62" s="1238"/>
      <c r="J62" s="1238"/>
      <c r="K62" s="1238"/>
      <c r="L62" s="1238"/>
      <c r="M62" s="1238"/>
      <c r="N62" s="1238"/>
      <c r="O62" s="1239"/>
    </row>
    <row r="63" spans="2:15" ht="17.25" thickTop="1"/>
  </sheetData>
  <mergeCells count="151">
    <mergeCell ref="I35:K35"/>
    <mergeCell ref="I36:K36"/>
    <mergeCell ref="I37:K37"/>
    <mergeCell ref="I38:K38"/>
    <mergeCell ref="F35:H35"/>
    <mergeCell ref="F36:H36"/>
    <mergeCell ref="F37:H37"/>
    <mergeCell ref="F38:H38"/>
    <mergeCell ref="G25:H25"/>
    <mergeCell ref="G26:H26"/>
    <mergeCell ref="I25:K25"/>
    <mergeCell ref="I26:K26"/>
    <mergeCell ref="I29:K29"/>
    <mergeCell ref="F29:H29"/>
    <mergeCell ref="F30:H30"/>
    <mergeCell ref="F31:H31"/>
    <mergeCell ref="F32:H32"/>
    <mergeCell ref="I30:K30"/>
    <mergeCell ref="I31:K31"/>
    <mergeCell ref="I32:K32"/>
    <mergeCell ref="B61:O61"/>
    <mergeCell ref="B56:O56"/>
    <mergeCell ref="B57:O57"/>
    <mergeCell ref="B49:C49"/>
    <mergeCell ref="D49:E49"/>
    <mergeCell ref="F49:G49"/>
    <mergeCell ref="H49:J49"/>
    <mergeCell ref="K49:N49"/>
    <mergeCell ref="B45:O45"/>
    <mergeCell ref="B46:O46"/>
    <mergeCell ref="B47:C47"/>
    <mergeCell ref="D47:E47"/>
    <mergeCell ref="F47:G47"/>
    <mergeCell ref="B48:C48"/>
    <mergeCell ref="D48:E48"/>
    <mergeCell ref="F48:G48"/>
    <mergeCell ref="H47:J47"/>
    <mergeCell ref="H48:J48"/>
    <mergeCell ref="K47:N47"/>
    <mergeCell ref="K48:N48"/>
    <mergeCell ref="B62:O62"/>
    <mergeCell ref="L18:O18"/>
    <mergeCell ref="L19:O19"/>
    <mergeCell ref="L20:O20"/>
    <mergeCell ref="L21:O21"/>
    <mergeCell ref="B51:O51"/>
    <mergeCell ref="B52:O52"/>
    <mergeCell ref="B53:O53"/>
    <mergeCell ref="B54:O54"/>
    <mergeCell ref="B58:O58"/>
    <mergeCell ref="B37:E37"/>
    <mergeCell ref="L37:O37"/>
    <mergeCell ref="L38:O38"/>
    <mergeCell ref="B35:E35"/>
    <mergeCell ref="L35:O35"/>
    <mergeCell ref="B36:E36"/>
    <mergeCell ref="L36:O36"/>
    <mergeCell ref="B55:O55"/>
    <mergeCell ref="B38:E38"/>
    <mergeCell ref="C19:F19"/>
    <mergeCell ref="C20:F20"/>
    <mergeCell ref="B34:O34"/>
    <mergeCell ref="C30:E30"/>
    <mergeCell ref="L30:O30"/>
    <mergeCell ref="C31:E31"/>
    <mergeCell ref="L31:O31"/>
    <mergeCell ref="C32:E32"/>
    <mergeCell ref="L32:O32"/>
    <mergeCell ref="B33:O33"/>
    <mergeCell ref="C21:F21"/>
    <mergeCell ref="C29:E29"/>
    <mergeCell ref="B22:O22"/>
    <mergeCell ref="B28:O28"/>
    <mergeCell ref="L26:O26"/>
    <mergeCell ref="L29:O29"/>
    <mergeCell ref="I21:K21"/>
    <mergeCell ref="G21:H21"/>
    <mergeCell ref="I24:K24"/>
    <mergeCell ref="G24:H24"/>
    <mergeCell ref="C15:F15"/>
    <mergeCell ref="G15:H15"/>
    <mergeCell ref="B16:O16"/>
    <mergeCell ref="B27:O27"/>
    <mergeCell ref="B23:O23"/>
    <mergeCell ref="C24:F24"/>
    <mergeCell ref="L24:O24"/>
    <mergeCell ref="C25:F25"/>
    <mergeCell ref="L25:O25"/>
    <mergeCell ref="C26:F26"/>
    <mergeCell ref="L15:O15"/>
    <mergeCell ref="C18:F18"/>
    <mergeCell ref="B17:O17"/>
    <mergeCell ref="I15:K15"/>
    <mergeCell ref="I18:K18"/>
    <mergeCell ref="G18:H18"/>
    <mergeCell ref="I19:K19"/>
    <mergeCell ref="I20:K20"/>
    <mergeCell ref="G19:H19"/>
    <mergeCell ref="G20:H20"/>
    <mergeCell ref="C13:F13"/>
    <mergeCell ref="C14:F14"/>
    <mergeCell ref="G14:H14"/>
    <mergeCell ref="B9:O9"/>
    <mergeCell ref="B10:O10"/>
    <mergeCell ref="G13:H13"/>
    <mergeCell ref="B11:O11"/>
    <mergeCell ref="C12:F12"/>
    <mergeCell ref="G12:H12"/>
    <mergeCell ref="L13:O13"/>
    <mergeCell ref="L14:O14"/>
    <mergeCell ref="I13:K13"/>
    <mergeCell ref="I14:K14"/>
    <mergeCell ref="L12:O12"/>
    <mergeCell ref="I12:K12"/>
    <mergeCell ref="B1:O1"/>
    <mergeCell ref="B2:C8"/>
    <mergeCell ref="D4:D5"/>
    <mergeCell ref="E6:O8"/>
    <mergeCell ref="I2:K2"/>
    <mergeCell ref="I3:K3"/>
    <mergeCell ref="L2:O2"/>
    <mergeCell ref="L3:O3"/>
    <mergeCell ref="E4:O4"/>
    <mergeCell ref="E5:O5"/>
    <mergeCell ref="D6:D8"/>
    <mergeCell ref="E3:H3"/>
    <mergeCell ref="E2:H2"/>
    <mergeCell ref="B39:O39"/>
    <mergeCell ref="B40:O40"/>
    <mergeCell ref="B60:O60"/>
    <mergeCell ref="B41:C41"/>
    <mergeCell ref="D41:E41"/>
    <mergeCell ref="B42:C42"/>
    <mergeCell ref="B43:C43"/>
    <mergeCell ref="B44:C44"/>
    <mergeCell ref="F41:G41"/>
    <mergeCell ref="D42:E42"/>
    <mergeCell ref="D43:E43"/>
    <mergeCell ref="D44:E44"/>
    <mergeCell ref="F44:G44"/>
    <mergeCell ref="H44:K44"/>
    <mergeCell ref="L44:O44"/>
    <mergeCell ref="B59:O59"/>
    <mergeCell ref="F42:G42"/>
    <mergeCell ref="H42:K42"/>
    <mergeCell ref="L42:O42"/>
    <mergeCell ref="F43:G43"/>
    <mergeCell ref="H43:K43"/>
    <mergeCell ref="L43:O43"/>
    <mergeCell ref="H41:K41"/>
    <mergeCell ref="L41:O41"/>
  </mergeCells>
  <phoneticPr fontId="23" type="noConversion"/>
  <dataValidations disablePrompts="1" count="4">
    <dataValidation type="list" allowBlank="1" showInputMessage="1" showErrorMessage="1" sqref="B30:B32">
      <formula1>"청약저축,주택청약종합저축"</formula1>
    </dataValidation>
    <dataValidation type="list" allowBlank="1" showInputMessage="1" showErrorMessage="1" sqref="D42:E44">
      <formula1>"벤처 등, 조합 1, 조합 2"</formula1>
    </dataValidation>
    <dataValidation type="list" allowBlank="1" showInputMessage="1" showErrorMessage="1" sqref="B42:C44">
      <formula1>"2023년, 2024년, 2025년"</formula1>
    </dataValidation>
    <dataValidation type="list" allowBlank="1" showInputMessage="1" showErrorMessage="1" sqref="B25:B26">
      <formula1>"IRP,연금저축"</formula1>
    </dataValidation>
  </dataValidations>
  <pageMargins left="0.35433070866141736" right="0.35433070866141736" top="0.43307086614173229" bottom="0.35433070866141736" header="0.31496062992125984" footer="0.31496062992125984"/>
  <pageSetup paperSize="9" scale="71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showGridLines="0" zoomScaleNormal="100" workbookViewId="0">
      <selection activeCell="AA5" sqref="AA5"/>
    </sheetView>
  </sheetViews>
  <sheetFormatPr defaultRowHeight="16.5"/>
  <cols>
    <col min="1" max="1" width="7.875" customWidth="1"/>
    <col min="2" max="2" width="2" customWidth="1"/>
    <col min="3" max="3" width="2.75" customWidth="1"/>
    <col min="4" max="4" width="13.25" customWidth="1"/>
    <col min="5" max="5" width="6" customWidth="1"/>
    <col min="6" max="6" width="3.25" customWidth="1"/>
    <col min="8" max="10" width="9.625" customWidth="1"/>
    <col min="11" max="11" width="3.375" customWidth="1"/>
    <col min="12" max="12" width="3.625" hidden="1" customWidth="1"/>
    <col min="13" max="13" width="3.375" customWidth="1"/>
    <col min="14" max="14" width="4.125" customWidth="1"/>
    <col min="15" max="15" width="3.625" customWidth="1"/>
    <col min="16" max="16" width="6.375" customWidth="1"/>
    <col min="17" max="17" width="5" customWidth="1"/>
    <col min="18" max="18" width="2.125" customWidth="1"/>
    <col min="19" max="19" width="5.25" customWidth="1"/>
    <col min="20" max="20" width="12.5" customWidth="1"/>
  </cols>
  <sheetData>
    <row r="1" spans="1:20" ht="16.5" customHeight="1">
      <c r="A1" s="1311"/>
      <c r="B1" s="1312"/>
      <c r="C1" s="1312"/>
      <c r="D1" s="1312"/>
      <c r="E1" s="1312"/>
      <c r="F1" s="1312"/>
      <c r="G1" s="1312"/>
      <c r="H1" s="1312"/>
      <c r="I1" s="1312"/>
      <c r="J1" s="1313" t="s">
        <v>140</v>
      </c>
      <c r="K1" s="1313"/>
      <c r="L1" s="1313"/>
      <c r="M1" s="1313"/>
      <c r="N1" s="1313"/>
      <c r="O1" s="1313"/>
      <c r="P1" s="1313"/>
      <c r="Q1" s="1313"/>
      <c r="R1" s="1313"/>
      <c r="S1" s="1313"/>
      <c r="T1" s="1314"/>
    </row>
    <row r="2" spans="1:20" ht="26.25" customHeight="1" thickBot="1">
      <c r="A2" s="1315" t="s">
        <v>388</v>
      </c>
      <c r="B2" s="1316"/>
      <c r="C2" s="1316"/>
      <c r="D2" s="1316"/>
      <c r="E2" s="1316"/>
      <c r="F2" s="1316"/>
      <c r="G2" s="1317"/>
      <c r="H2" s="1317"/>
      <c r="I2" s="1317"/>
      <c r="J2" s="1317"/>
      <c r="K2" s="1317"/>
      <c r="L2" s="1317"/>
      <c r="M2" s="1317"/>
      <c r="N2" s="1317"/>
      <c r="O2" s="1317"/>
      <c r="P2" s="1317"/>
      <c r="Q2" s="1316"/>
      <c r="R2" s="1316"/>
      <c r="S2" s="1316"/>
      <c r="T2" s="1318"/>
    </row>
    <row r="3" spans="1:20" ht="21.95" customHeight="1" thickBot="1">
      <c r="A3" s="226"/>
      <c r="B3" s="226"/>
      <c r="C3" s="226"/>
      <c r="D3" s="226"/>
      <c r="E3" s="226"/>
      <c r="F3" s="226"/>
      <c r="G3" s="1374" t="s">
        <v>505</v>
      </c>
      <c r="H3" s="1375"/>
      <c r="I3" s="1375"/>
      <c r="J3" s="1375"/>
      <c r="K3" s="1375"/>
      <c r="L3" s="1375"/>
      <c r="M3" s="1375"/>
      <c r="N3" s="1375"/>
      <c r="O3" s="1375"/>
      <c r="P3" s="1376"/>
      <c r="Q3" s="226"/>
      <c r="R3" s="226"/>
      <c r="S3" s="226"/>
      <c r="T3" s="227"/>
    </row>
    <row r="4" spans="1:20" ht="21.95" customHeight="1">
      <c r="A4" s="1319" t="s">
        <v>126</v>
      </c>
      <c r="B4" s="1320"/>
      <c r="C4" s="1321"/>
      <c r="D4" s="225" t="s">
        <v>313</v>
      </c>
      <c r="E4" s="1379" t="str">
        <f>+IF('신고서(1쪽)'!D6="","",'신고서(1쪽)'!D6)</f>
        <v>주식회사 프로워크</v>
      </c>
      <c r="F4" s="1380"/>
      <c r="G4" s="1381"/>
      <c r="H4" s="1381"/>
      <c r="I4" s="1381"/>
      <c r="J4" s="1381"/>
      <c r="K4" s="1381"/>
      <c r="L4" s="1381"/>
      <c r="M4" s="1382"/>
      <c r="N4" s="1377" t="s">
        <v>314</v>
      </c>
      <c r="O4" s="1378"/>
      <c r="P4" s="1378"/>
      <c r="Q4" s="1379" t="str">
        <f>+IF('신고서(1쪽)'!T6="","",'신고서(1쪽)'!T6)</f>
        <v>751-81-00863</v>
      </c>
      <c r="R4" s="1380"/>
      <c r="S4" s="1380"/>
      <c r="T4" s="1383"/>
    </row>
    <row r="5" spans="1:20" ht="21.95" customHeight="1" thickBot="1">
      <c r="A5" s="1322"/>
      <c r="B5" s="1323"/>
      <c r="C5" s="1324"/>
      <c r="D5" s="55" t="s">
        <v>129</v>
      </c>
      <c r="E5" s="1332" t="str">
        <f>+IF('신고서(1쪽)'!D5="","",'신고서(1쪽)'!D5)</f>
        <v/>
      </c>
      <c r="F5" s="1333"/>
      <c r="G5" s="1333"/>
      <c r="H5" s="1333"/>
      <c r="I5" s="1333"/>
      <c r="J5" s="1333"/>
      <c r="K5" s="1333"/>
      <c r="L5" s="1333"/>
      <c r="M5" s="1333"/>
      <c r="N5" s="1334" t="s">
        <v>130</v>
      </c>
      <c r="O5" s="1104"/>
      <c r="P5" s="1335"/>
      <c r="Q5" s="1333" t="str">
        <f>+IF('신고서(1쪽)'!T5="","",'신고서(1쪽)'!T5)</f>
        <v>-</v>
      </c>
      <c r="R5" s="1333"/>
      <c r="S5" s="1333"/>
      <c r="T5" s="1336"/>
    </row>
    <row r="6" spans="1:20" ht="21.95" customHeight="1">
      <c r="A6" s="1322"/>
      <c r="B6" s="1323"/>
      <c r="C6" s="1324"/>
      <c r="D6" s="1340" t="s">
        <v>131</v>
      </c>
      <c r="E6" s="1337"/>
      <c r="F6" s="1338"/>
      <c r="G6" s="1338"/>
      <c r="H6" s="1338"/>
      <c r="I6" s="1338"/>
      <c r="J6" s="1338"/>
      <c r="K6" s="1338"/>
      <c r="L6" s="1338"/>
      <c r="M6" s="1338"/>
      <c r="N6" s="1338"/>
      <c r="O6" s="1338"/>
      <c r="P6" s="1338"/>
      <c r="Q6" s="1338"/>
      <c r="R6" s="1338"/>
      <c r="S6" s="1338"/>
      <c r="T6" s="1339"/>
    </row>
    <row r="7" spans="1:20" ht="21.95" customHeight="1" thickBot="1">
      <c r="A7" s="1322"/>
      <c r="B7" s="1323"/>
      <c r="C7" s="1324"/>
      <c r="D7" s="1341"/>
      <c r="E7" s="1345"/>
      <c r="F7" s="1346"/>
      <c r="G7" s="1346"/>
      <c r="H7" s="1346"/>
      <c r="I7" s="1346"/>
      <c r="J7" s="1346"/>
      <c r="K7" s="1346"/>
      <c r="L7" s="1346"/>
      <c r="M7" s="1346"/>
      <c r="N7" s="1346"/>
      <c r="O7" s="1346"/>
      <c r="P7" s="1346"/>
      <c r="Q7" s="1346"/>
      <c r="R7" s="1346"/>
      <c r="S7" s="1346"/>
      <c r="T7" s="1347"/>
    </row>
    <row r="8" spans="1:20" ht="21.95" customHeight="1">
      <c r="A8" s="1322"/>
      <c r="B8" s="1323"/>
      <c r="C8" s="1324"/>
      <c r="D8" s="1328" t="s">
        <v>438</v>
      </c>
      <c r="E8" s="1206"/>
      <c r="F8" s="1206"/>
      <c r="G8" s="1206"/>
      <c r="H8" s="1206"/>
      <c r="I8" s="1206"/>
      <c r="J8" s="1206"/>
      <c r="K8" s="1206"/>
      <c r="L8" s="1206"/>
      <c r="M8" s="1206"/>
      <c r="N8" s="1206"/>
      <c r="O8" s="1206"/>
      <c r="P8" s="1206"/>
      <c r="Q8" s="1206"/>
      <c r="R8" s="1206"/>
      <c r="S8" s="1206"/>
      <c r="T8" s="1143"/>
    </row>
    <row r="9" spans="1:20" ht="21.95" customHeight="1" thickBot="1">
      <c r="A9" s="1325"/>
      <c r="B9" s="1326"/>
      <c r="C9" s="1327"/>
      <c r="D9" s="1329" t="s">
        <v>463</v>
      </c>
      <c r="E9" s="1330"/>
      <c r="F9" s="1330"/>
      <c r="G9" s="1330"/>
      <c r="H9" s="1330"/>
      <c r="I9" s="1330"/>
      <c r="J9" s="1330"/>
      <c r="K9" s="1330"/>
      <c r="L9" s="1330"/>
      <c r="M9" s="1330"/>
      <c r="N9" s="1330"/>
      <c r="O9" s="1330"/>
      <c r="P9" s="1330"/>
      <c r="Q9" s="1330"/>
      <c r="R9" s="1330"/>
      <c r="S9" s="1330"/>
      <c r="T9" s="1331"/>
    </row>
    <row r="10" spans="1:20" ht="30" customHeight="1">
      <c r="A10" s="1304" t="s">
        <v>178</v>
      </c>
      <c r="B10" s="1305"/>
      <c r="C10" s="1305"/>
      <c r="D10" s="1305"/>
      <c r="E10" s="1305"/>
      <c r="F10" s="1305"/>
      <c r="G10" s="1305"/>
      <c r="H10" s="1305"/>
      <c r="I10" s="1305"/>
      <c r="J10" s="1305"/>
      <c r="K10" s="1305"/>
      <c r="L10" s="1305"/>
      <c r="M10" s="1305"/>
      <c r="N10" s="1305"/>
      <c r="O10" s="1305"/>
      <c r="P10" s="1305"/>
      <c r="Q10" s="1305"/>
      <c r="R10" s="1305"/>
      <c r="S10" s="1305"/>
      <c r="T10" s="1306"/>
    </row>
    <row r="11" spans="1:20" ht="18" customHeight="1">
      <c r="A11" s="1308" t="s">
        <v>507</v>
      </c>
      <c r="B11" s="1156"/>
      <c r="C11" s="1156"/>
      <c r="D11" s="111" t="s">
        <v>142</v>
      </c>
      <c r="E11" s="1111" t="s">
        <v>423</v>
      </c>
      <c r="F11" s="1103"/>
      <c r="G11" s="53" t="s">
        <v>420</v>
      </c>
      <c r="H11" s="1111" t="s">
        <v>147</v>
      </c>
      <c r="I11" s="1104"/>
      <c r="J11" s="1103"/>
      <c r="K11" s="1111" t="s">
        <v>149</v>
      </c>
      <c r="L11" s="1104"/>
      <c r="M11" s="1104"/>
      <c r="N11" s="1104"/>
      <c r="O11" s="1104"/>
      <c r="P11" s="1103"/>
      <c r="Q11" s="1111" t="s">
        <v>422</v>
      </c>
      <c r="R11" s="1104"/>
      <c r="S11" s="1103"/>
      <c r="T11" s="1263" t="s">
        <v>421</v>
      </c>
    </row>
    <row r="12" spans="1:20" ht="18" customHeight="1">
      <c r="A12" s="1307" t="s">
        <v>14</v>
      </c>
      <c r="B12" s="1272"/>
      <c r="C12" s="1272"/>
      <c r="D12" s="113" t="s">
        <v>229</v>
      </c>
      <c r="E12" s="1271"/>
      <c r="F12" s="1273"/>
      <c r="G12" s="54" t="s">
        <v>425</v>
      </c>
      <c r="H12" s="1271" t="s">
        <v>148</v>
      </c>
      <c r="I12" s="1272"/>
      <c r="J12" s="1273"/>
      <c r="K12" s="1277" t="s">
        <v>150</v>
      </c>
      <c r="L12" s="1278"/>
      <c r="M12" s="1278"/>
      <c r="N12" s="1278"/>
      <c r="O12" s="1278"/>
      <c r="P12" s="1279"/>
      <c r="Q12" s="1271"/>
      <c r="R12" s="1272"/>
      <c r="S12" s="1273"/>
      <c r="T12" s="1264"/>
    </row>
    <row r="13" spans="1:20" ht="18" customHeight="1" thickBot="1">
      <c r="A13" s="1309" t="s">
        <v>141</v>
      </c>
      <c r="B13" s="1310"/>
      <c r="C13" s="1310"/>
      <c r="D13" s="112"/>
      <c r="E13" s="1274"/>
      <c r="F13" s="1276"/>
      <c r="G13" s="54"/>
      <c r="H13" s="1274"/>
      <c r="I13" s="1275"/>
      <c r="J13" s="1276"/>
      <c r="K13" s="1111" t="s">
        <v>151</v>
      </c>
      <c r="L13" s="1104"/>
      <c r="M13" s="1104"/>
      <c r="N13" s="1103"/>
      <c r="O13" s="1111" t="s">
        <v>152</v>
      </c>
      <c r="P13" s="1103"/>
      <c r="Q13" s="1280"/>
      <c r="R13" s="1281"/>
      <c r="S13" s="1282"/>
      <c r="T13" s="56"/>
    </row>
    <row r="14" spans="1:20" ht="24" customHeight="1">
      <c r="A14" s="1250"/>
      <c r="B14" s="1177"/>
      <c r="C14" s="1177"/>
      <c r="D14" s="57" t="s">
        <v>218</v>
      </c>
      <c r="E14" s="1176"/>
      <c r="F14" s="1178"/>
      <c r="G14" s="228" t="s">
        <v>506</v>
      </c>
      <c r="H14" s="1265"/>
      <c r="I14" s="1266"/>
      <c r="J14" s="1267"/>
      <c r="K14" s="1268" t="s">
        <v>321</v>
      </c>
      <c r="L14" s="1177"/>
      <c r="M14" s="1177"/>
      <c r="N14" s="1178"/>
      <c r="O14" s="1268" t="s">
        <v>321</v>
      </c>
      <c r="P14" s="1178"/>
      <c r="Q14" s="1269"/>
      <c r="R14" s="1270"/>
      <c r="S14" s="1270"/>
      <c r="T14" s="184">
        <f>+INT(IF(ISBLANK(Q14),0,IF(신용카드등소득공제신청서!$R$37&lt;=55000000,IF(Q14&gt;=10000000,10000000*17%,Q14*17%),IF(Q14&gt;=10000000,10000000*15%,Q14*15%))))</f>
        <v>0</v>
      </c>
    </row>
    <row r="15" spans="1:20" ht="24" customHeight="1">
      <c r="A15" s="1249"/>
      <c r="B15" s="1180"/>
      <c r="C15" s="1180"/>
      <c r="D15" s="58" t="s">
        <v>296</v>
      </c>
      <c r="E15" s="1179"/>
      <c r="F15" s="1181"/>
      <c r="G15" s="229" t="s">
        <v>506</v>
      </c>
      <c r="H15" s="1290"/>
      <c r="I15" s="1291"/>
      <c r="J15" s="1292"/>
      <c r="K15" s="1293" t="s">
        <v>321</v>
      </c>
      <c r="L15" s="1180"/>
      <c r="M15" s="1180"/>
      <c r="N15" s="1181"/>
      <c r="O15" s="1293" t="s">
        <v>326</v>
      </c>
      <c r="P15" s="1181"/>
      <c r="Q15" s="1294"/>
      <c r="R15" s="1295"/>
      <c r="S15" s="1295"/>
      <c r="T15" s="185">
        <f>+INT(IF(ISBLANK(Q15),0,IF(신용카드등소득공제신청서!$R$37&lt;=55000000,IF(Q14+Q15&gt;=10000000,(Q15-(Q14+Q15-10000000))*17%,Q15*17%),IF(Q14+Q15&gt;=10000000,(Q15-(Q14+Q15-10000000))*15%,Q15*15%))))</f>
        <v>0</v>
      </c>
    </row>
    <row r="16" spans="1:20" ht="24" customHeight="1" thickBot="1">
      <c r="A16" s="1254"/>
      <c r="B16" s="1204"/>
      <c r="C16" s="1204"/>
      <c r="D16" s="59" t="s">
        <v>296</v>
      </c>
      <c r="E16" s="1203"/>
      <c r="F16" s="1205"/>
      <c r="G16" s="230" t="s">
        <v>506</v>
      </c>
      <c r="H16" s="1342"/>
      <c r="I16" s="1343"/>
      <c r="J16" s="1344"/>
      <c r="K16" s="1287" t="s">
        <v>327</v>
      </c>
      <c r="L16" s="1204"/>
      <c r="M16" s="1204"/>
      <c r="N16" s="1205"/>
      <c r="O16" s="1287" t="s">
        <v>328</v>
      </c>
      <c r="P16" s="1205"/>
      <c r="Q16" s="1288"/>
      <c r="R16" s="1289"/>
      <c r="S16" s="1289"/>
      <c r="T16" s="185">
        <f>+INT(IF(ISBLANK(Q16),0,IF(신용카드등소득공제신청서!$R$37&lt;=55000000,IF(Q14+Q15+Q16&gt;=10000000,(Q16-(Q14+Q15+Q16-10000000))*17%,Q16*17%),IF(Q14+Q15+Q16&gt;=10000000,(Q16-(Q14+Q15+Q16-10000000))*15%,Q16*15%))))</f>
        <v>0</v>
      </c>
    </row>
    <row r="17" spans="1:20" ht="21.95" customHeight="1">
      <c r="A17" s="1142" t="s">
        <v>424</v>
      </c>
      <c r="B17" s="1206"/>
      <c r="C17" s="1206"/>
      <c r="D17" s="1206"/>
      <c r="E17" s="1206"/>
      <c r="F17" s="1206"/>
      <c r="G17" s="1206"/>
      <c r="H17" s="1206"/>
      <c r="I17" s="1206"/>
      <c r="J17" s="1206"/>
      <c r="K17" s="1206"/>
      <c r="L17" s="1206"/>
      <c r="M17" s="1206"/>
      <c r="N17" s="1206"/>
      <c r="O17" s="1206"/>
      <c r="P17" s="1206"/>
      <c r="Q17" s="1206"/>
      <c r="R17" s="1206"/>
      <c r="S17" s="1206"/>
      <c r="T17" s="1143"/>
    </row>
    <row r="18" spans="1:20" ht="21.95" customHeight="1" thickBot="1">
      <c r="A18" s="1301" t="s">
        <v>664</v>
      </c>
      <c r="B18" s="1302"/>
      <c r="C18" s="1302"/>
      <c r="D18" s="1302"/>
      <c r="E18" s="1302"/>
      <c r="F18" s="1302"/>
      <c r="G18" s="1302"/>
      <c r="H18" s="1302"/>
      <c r="I18" s="1302"/>
      <c r="J18" s="1302"/>
      <c r="K18" s="1302"/>
      <c r="L18" s="1302"/>
      <c r="M18" s="1302"/>
      <c r="N18" s="1302"/>
      <c r="O18" s="1302"/>
      <c r="P18" s="1302"/>
      <c r="Q18" s="1302"/>
      <c r="R18" s="1302"/>
      <c r="S18" s="1302"/>
      <c r="T18" s="1303"/>
    </row>
    <row r="19" spans="1:20" ht="24" customHeight="1">
      <c r="A19" s="1304" t="s">
        <v>179</v>
      </c>
      <c r="B19" s="1305"/>
      <c r="C19" s="1305"/>
      <c r="D19" s="1305"/>
      <c r="E19" s="1305"/>
      <c r="F19" s="1305"/>
      <c r="G19" s="1305"/>
      <c r="H19" s="1305"/>
      <c r="I19" s="1305"/>
      <c r="J19" s="1305"/>
      <c r="K19" s="1305"/>
      <c r="L19" s="1305"/>
      <c r="M19" s="1305"/>
      <c r="N19" s="1305"/>
      <c r="O19" s="1305"/>
      <c r="P19" s="1305"/>
      <c r="Q19" s="1305"/>
      <c r="R19" s="1305"/>
      <c r="S19" s="1305"/>
      <c r="T19" s="1306"/>
    </row>
    <row r="20" spans="1:20" ht="24.75" customHeight="1">
      <c r="A20" s="1348" t="s">
        <v>180</v>
      </c>
      <c r="B20" s="1349"/>
      <c r="C20" s="1349"/>
      <c r="D20" s="1349"/>
      <c r="E20" s="1349"/>
      <c r="F20" s="1349"/>
      <c r="G20" s="1349"/>
      <c r="H20" s="1349"/>
      <c r="I20" s="1349"/>
      <c r="J20" s="1349"/>
      <c r="K20" s="1349"/>
      <c r="L20" s="1349"/>
      <c r="M20" s="1349"/>
      <c r="N20" s="1349"/>
      <c r="O20" s="1349"/>
      <c r="P20" s="1349"/>
      <c r="Q20" s="1349"/>
      <c r="R20" s="1349"/>
      <c r="S20" s="1349"/>
      <c r="T20" s="1350"/>
    </row>
    <row r="21" spans="1:20" ht="16.5" customHeight="1">
      <c r="A21" s="1102" t="s">
        <v>153</v>
      </c>
      <c r="B21" s="1104"/>
      <c r="C21" s="1103"/>
      <c r="D21" s="1111" t="s">
        <v>154</v>
      </c>
      <c r="E21" s="1103"/>
      <c r="F21" s="1111" t="s">
        <v>155</v>
      </c>
      <c r="G21" s="1104"/>
      <c r="H21" s="1103"/>
      <c r="I21" s="53" t="s">
        <v>157</v>
      </c>
      <c r="J21" s="1351" t="s">
        <v>159</v>
      </c>
      <c r="K21" s="1352"/>
      <c r="L21" s="1352"/>
      <c r="M21" s="1352"/>
      <c r="N21" s="1352"/>
      <c r="O21" s="1352"/>
      <c r="P21" s="1352"/>
      <c r="Q21" s="1353"/>
      <c r="R21" s="1111" t="s">
        <v>230</v>
      </c>
      <c r="S21" s="1104"/>
      <c r="T21" s="1136"/>
    </row>
    <row r="22" spans="1:20" ht="16.5" customHeight="1" thickBot="1">
      <c r="A22" s="1307"/>
      <c r="B22" s="1272"/>
      <c r="C22" s="1273"/>
      <c r="D22" s="1271"/>
      <c r="E22" s="1273"/>
      <c r="F22" s="1271" t="s">
        <v>156</v>
      </c>
      <c r="G22" s="1272"/>
      <c r="H22" s="1273"/>
      <c r="I22" s="54" t="s">
        <v>158</v>
      </c>
      <c r="J22" s="1111" t="s">
        <v>160</v>
      </c>
      <c r="K22" s="1104"/>
      <c r="L22" s="1103"/>
      <c r="M22" s="1111" t="s">
        <v>161</v>
      </c>
      <c r="N22" s="1104"/>
      <c r="O22" s="1103"/>
      <c r="P22" s="1111" t="s">
        <v>231</v>
      </c>
      <c r="Q22" s="1103"/>
      <c r="R22" s="1271"/>
      <c r="S22" s="1272"/>
      <c r="T22" s="1354"/>
    </row>
    <row r="23" spans="1:20" ht="24" customHeight="1">
      <c r="A23" s="1105"/>
      <c r="B23" s="1296"/>
      <c r="C23" s="1106"/>
      <c r="D23" s="1112" t="s">
        <v>296</v>
      </c>
      <c r="E23" s="1106"/>
      <c r="F23" s="1297" t="s">
        <v>323</v>
      </c>
      <c r="G23" s="1296"/>
      <c r="H23" s="1106"/>
      <c r="I23" s="104"/>
      <c r="J23" s="1298"/>
      <c r="K23" s="1299"/>
      <c r="L23" s="1300"/>
      <c r="M23" s="1298"/>
      <c r="N23" s="1299"/>
      <c r="O23" s="1300"/>
      <c r="P23" s="1298"/>
      <c r="Q23" s="1300"/>
      <c r="R23" s="1298"/>
      <c r="S23" s="1299"/>
      <c r="T23" s="1355"/>
    </row>
    <row r="24" spans="1:20" ht="24" customHeight="1">
      <c r="A24" s="1107"/>
      <c r="B24" s="1283"/>
      <c r="C24" s="1108"/>
      <c r="D24" s="1113" t="s">
        <v>297</v>
      </c>
      <c r="E24" s="1108"/>
      <c r="F24" s="1284" t="s">
        <v>324</v>
      </c>
      <c r="G24" s="1283"/>
      <c r="H24" s="1108"/>
      <c r="I24" s="105"/>
      <c r="J24" s="1285"/>
      <c r="K24" s="1134"/>
      <c r="L24" s="1286"/>
      <c r="M24" s="1285"/>
      <c r="N24" s="1134"/>
      <c r="O24" s="1286"/>
      <c r="P24" s="1285"/>
      <c r="Q24" s="1286"/>
      <c r="R24" s="1285"/>
      <c r="S24" s="1134"/>
      <c r="T24" s="1135"/>
    </row>
    <row r="25" spans="1:20" ht="24" customHeight="1" thickBot="1">
      <c r="A25" s="1109"/>
      <c r="B25" s="1362"/>
      <c r="C25" s="1110"/>
      <c r="D25" s="1114" t="s">
        <v>296</v>
      </c>
      <c r="E25" s="1110"/>
      <c r="F25" s="1363" t="s">
        <v>325</v>
      </c>
      <c r="G25" s="1362"/>
      <c r="H25" s="1110"/>
      <c r="I25" s="106"/>
      <c r="J25" s="1356"/>
      <c r="K25" s="1120"/>
      <c r="L25" s="1364"/>
      <c r="M25" s="1356"/>
      <c r="N25" s="1120"/>
      <c r="O25" s="1364"/>
      <c r="P25" s="1356"/>
      <c r="Q25" s="1364"/>
      <c r="R25" s="1356"/>
      <c r="S25" s="1120"/>
      <c r="T25" s="1121"/>
    </row>
    <row r="26" spans="1:20" ht="23.25" customHeight="1">
      <c r="A26" s="1357" t="s">
        <v>181</v>
      </c>
      <c r="B26" s="1358"/>
      <c r="C26" s="1358"/>
      <c r="D26" s="1358"/>
      <c r="E26" s="1358"/>
      <c r="F26" s="1358"/>
      <c r="G26" s="1358"/>
      <c r="H26" s="1358"/>
      <c r="I26" s="1358"/>
      <c r="J26" s="1358"/>
      <c r="K26" s="1358"/>
      <c r="L26" s="1358"/>
      <c r="M26" s="1358"/>
      <c r="N26" s="1358"/>
      <c r="O26" s="1358"/>
      <c r="P26" s="1358"/>
      <c r="Q26" s="1358"/>
      <c r="R26" s="1358"/>
      <c r="S26" s="1358"/>
      <c r="T26" s="1359"/>
    </row>
    <row r="27" spans="1:20" ht="16.5" customHeight="1">
      <c r="A27" s="1102" t="s">
        <v>232</v>
      </c>
      <c r="B27" s="1103"/>
      <c r="C27" s="1111" t="s">
        <v>233</v>
      </c>
      <c r="D27" s="1103"/>
      <c r="E27" s="1111" t="s">
        <v>234</v>
      </c>
      <c r="F27" s="1103"/>
      <c r="G27" s="53" t="s">
        <v>235</v>
      </c>
      <c r="H27" s="1111" t="s">
        <v>236</v>
      </c>
      <c r="I27" s="1104"/>
      <c r="J27" s="1104"/>
      <c r="K27" s="1103"/>
      <c r="L27" s="102" t="s">
        <v>316</v>
      </c>
      <c r="M27" s="1104" t="s">
        <v>317</v>
      </c>
      <c r="N27" s="1104"/>
      <c r="O27" s="1104"/>
      <c r="P27" s="1104"/>
      <c r="Q27" s="1104"/>
      <c r="R27" s="1111" t="s">
        <v>320</v>
      </c>
      <c r="S27" s="1104"/>
      <c r="T27" s="1136"/>
    </row>
    <row r="28" spans="1:20" ht="16.5" customHeight="1">
      <c r="A28" s="1307" t="s">
        <v>14</v>
      </c>
      <c r="B28" s="1273"/>
      <c r="C28" s="1361" t="s">
        <v>143</v>
      </c>
      <c r="D28" s="1360"/>
      <c r="E28" s="1271" t="s">
        <v>144</v>
      </c>
      <c r="F28" s="1273"/>
      <c r="G28" s="54" t="s">
        <v>145</v>
      </c>
      <c r="H28" s="1271" t="s">
        <v>162</v>
      </c>
      <c r="I28" s="1272"/>
      <c r="J28" s="1272"/>
      <c r="K28" s="1273"/>
      <c r="L28" s="103" t="s">
        <v>318</v>
      </c>
      <c r="M28" s="1278" t="s">
        <v>319</v>
      </c>
      <c r="N28" s="1278"/>
      <c r="O28" s="1278"/>
      <c r="P28" s="1278"/>
      <c r="Q28" s="1278"/>
      <c r="R28" s="1271"/>
      <c r="S28" s="1272"/>
      <c r="T28" s="1354"/>
    </row>
    <row r="29" spans="1:20" ht="16.5" customHeight="1" thickBot="1">
      <c r="A29" s="1309" t="s">
        <v>141</v>
      </c>
      <c r="B29" s="1360"/>
      <c r="C29" s="1274"/>
      <c r="D29" s="1276"/>
      <c r="E29" s="1274"/>
      <c r="F29" s="1276"/>
      <c r="G29" s="54" t="s">
        <v>146</v>
      </c>
      <c r="H29" s="1274"/>
      <c r="I29" s="1275"/>
      <c r="J29" s="1275"/>
      <c r="K29" s="1276"/>
      <c r="L29" s="99" t="s">
        <v>151</v>
      </c>
      <c r="M29" s="1201" t="s">
        <v>315</v>
      </c>
      <c r="N29" s="1201"/>
      <c r="O29" s="1201"/>
      <c r="P29" s="1200" t="s">
        <v>152</v>
      </c>
      <c r="Q29" s="1201"/>
      <c r="R29" s="1390"/>
      <c r="S29" s="1391"/>
      <c r="T29" s="1392"/>
    </row>
    <row r="30" spans="1:20" ht="24" customHeight="1">
      <c r="A30" s="1105"/>
      <c r="B30" s="1106"/>
      <c r="C30" s="1112" t="s">
        <v>296</v>
      </c>
      <c r="D30" s="1106"/>
      <c r="E30" s="1112"/>
      <c r="F30" s="1106"/>
      <c r="G30" s="231" t="s">
        <v>506</v>
      </c>
      <c r="H30" s="1176"/>
      <c r="I30" s="1177"/>
      <c r="J30" s="1177"/>
      <c r="K30" s="1178"/>
      <c r="L30" s="98"/>
      <c r="M30" s="1384" t="s">
        <v>326</v>
      </c>
      <c r="N30" s="1296"/>
      <c r="O30" s="1385"/>
      <c r="P30" s="1397" t="s">
        <v>321</v>
      </c>
      <c r="Q30" s="1398"/>
      <c r="R30" s="1194"/>
      <c r="S30" s="1195"/>
      <c r="T30" s="1196"/>
    </row>
    <row r="31" spans="1:20" ht="24" customHeight="1">
      <c r="A31" s="1107"/>
      <c r="B31" s="1108"/>
      <c r="C31" s="1113" t="s">
        <v>297</v>
      </c>
      <c r="D31" s="1108"/>
      <c r="E31" s="1113"/>
      <c r="F31" s="1108"/>
      <c r="G31" s="232" t="s">
        <v>506</v>
      </c>
      <c r="H31" s="1179"/>
      <c r="I31" s="1180"/>
      <c r="J31" s="1180"/>
      <c r="K31" s="1181"/>
      <c r="L31" s="100"/>
      <c r="M31" s="1386" t="s">
        <v>322</v>
      </c>
      <c r="N31" s="1283"/>
      <c r="O31" s="1387"/>
      <c r="P31" s="1393" t="s">
        <v>322</v>
      </c>
      <c r="Q31" s="1283"/>
      <c r="R31" s="1113"/>
      <c r="S31" s="1283"/>
      <c r="T31" s="1395"/>
    </row>
    <row r="32" spans="1:20" ht="24" customHeight="1" thickBot="1">
      <c r="A32" s="1109"/>
      <c r="B32" s="1110"/>
      <c r="C32" s="1114" t="s">
        <v>296</v>
      </c>
      <c r="D32" s="1110"/>
      <c r="E32" s="1114"/>
      <c r="F32" s="1110"/>
      <c r="G32" s="233" t="s">
        <v>506</v>
      </c>
      <c r="H32" s="1203"/>
      <c r="I32" s="1204"/>
      <c r="J32" s="1204"/>
      <c r="K32" s="1205"/>
      <c r="L32" s="101"/>
      <c r="M32" s="1388" t="s">
        <v>322</v>
      </c>
      <c r="N32" s="1362"/>
      <c r="O32" s="1389"/>
      <c r="P32" s="1394" t="s">
        <v>321</v>
      </c>
      <c r="Q32" s="1362"/>
      <c r="R32" s="1114"/>
      <c r="S32" s="1362"/>
      <c r="T32" s="1396"/>
    </row>
    <row r="33" spans="1:20" ht="24.75" customHeight="1">
      <c r="A33" s="1142" t="s">
        <v>426</v>
      </c>
      <c r="B33" s="1206"/>
      <c r="C33" s="1206"/>
      <c r="D33" s="1206"/>
      <c r="E33" s="1206"/>
      <c r="F33" s="1206"/>
      <c r="G33" s="1206"/>
      <c r="H33" s="1206"/>
      <c r="I33" s="1206"/>
      <c r="J33" s="1206"/>
      <c r="K33" s="1206"/>
      <c r="L33" s="1206"/>
      <c r="M33" s="1206"/>
      <c r="N33" s="1206"/>
      <c r="O33" s="1206"/>
      <c r="P33" s="1206"/>
      <c r="Q33" s="1206"/>
      <c r="R33" s="1206"/>
      <c r="S33" s="1206"/>
      <c r="T33" s="1143"/>
    </row>
    <row r="34" spans="1:20" ht="24.75" customHeight="1" thickBot="1">
      <c r="A34" s="1301" t="s">
        <v>665</v>
      </c>
      <c r="B34" s="1302"/>
      <c r="C34" s="1302"/>
      <c r="D34" s="1302"/>
      <c r="E34" s="1302"/>
      <c r="F34" s="1302"/>
      <c r="G34" s="1302"/>
      <c r="H34" s="1302"/>
      <c r="I34" s="1302"/>
      <c r="J34" s="1302"/>
      <c r="K34" s="1302"/>
      <c r="L34" s="1302"/>
      <c r="M34" s="1302"/>
      <c r="N34" s="1302"/>
      <c r="O34" s="1302"/>
      <c r="P34" s="1302"/>
      <c r="Q34" s="1302"/>
      <c r="R34" s="1302"/>
      <c r="S34" s="1302"/>
      <c r="T34" s="1303"/>
    </row>
    <row r="35" spans="1:20" ht="10.5" customHeight="1" thickBot="1">
      <c r="A35" s="1368"/>
      <c r="B35" s="1369"/>
      <c r="C35" s="1369"/>
      <c r="D35" s="1369"/>
      <c r="E35" s="1369"/>
      <c r="F35" s="1369"/>
      <c r="G35" s="1369"/>
      <c r="H35" s="1369"/>
      <c r="I35" s="1369"/>
      <c r="J35" s="1369"/>
      <c r="K35" s="1369"/>
      <c r="L35" s="1369"/>
      <c r="M35" s="1369"/>
      <c r="N35" s="1369"/>
      <c r="O35" s="1369"/>
      <c r="P35" s="1369"/>
      <c r="Q35" s="1369"/>
      <c r="R35" s="1369"/>
      <c r="S35" s="1369"/>
      <c r="T35" s="1370"/>
    </row>
    <row r="36" spans="1:20" ht="20.25" customHeight="1" thickBot="1">
      <c r="A36" s="1371" t="s">
        <v>139</v>
      </c>
      <c r="B36" s="1372"/>
      <c r="C36" s="1372"/>
      <c r="D36" s="1372"/>
      <c r="E36" s="1372"/>
      <c r="F36" s="1372"/>
      <c r="G36" s="1372"/>
      <c r="H36" s="1372"/>
      <c r="I36" s="1372"/>
      <c r="J36" s="1372"/>
      <c r="K36" s="1372"/>
      <c r="L36" s="1372"/>
      <c r="M36" s="1372"/>
      <c r="N36" s="1372"/>
      <c r="O36" s="1372"/>
      <c r="P36" s="1372"/>
      <c r="Q36" s="1372"/>
      <c r="R36" s="1372"/>
      <c r="S36" s="1372"/>
      <c r="T36" s="1373"/>
    </row>
    <row r="37" spans="1:20" ht="18" customHeight="1">
      <c r="A37" s="997" t="s">
        <v>163</v>
      </c>
      <c r="B37" s="998"/>
      <c r="C37" s="998"/>
      <c r="D37" s="998"/>
      <c r="E37" s="998"/>
      <c r="F37" s="998"/>
      <c r="G37" s="998"/>
      <c r="H37" s="998"/>
      <c r="I37" s="998"/>
      <c r="J37" s="998"/>
      <c r="K37" s="998"/>
      <c r="L37" s="998"/>
      <c r="M37" s="998"/>
      <c r="N37" s="998"/>
      <c r="O37" s="998"/>
      <c r="P37" s="998"/>
      <c r="Q37" s="998"/>
      <c r="R37" s="998"/>
      <c r="S37" s="998"/>
      <c r="T37" s="999"/>
    </row>
    <row r="38" spans="1:20" ht="18" customHeight="1">
      <c r="A38" s="1000" t="s">
        <v>164</v>
      </c>
      <c r="B38" s="1001"/>
      <c r="C38" s="1001"/>
      <c r="D38" s="1001"/>
      <c r="E38" s="1001"/>
      <c r="F38" s="1001"/>
      <c r="G38" s="1001"/>
      <c r="H38" s="1001"/>
      <c r="I38" s="1001"/>
      <c r="J38" s="1001"/>
      <c r="K38" s="1001"/>
      <c r="L38" s="1001"/>
      <c r="M38" s="1001"/>
      <c r="N38" s="1001"/>
      <c r="O38" s="1001"/>
      <c r="P38" s="1001"/>
      <c r="Q38" s="1001"/>
      <c r="R38" s="1001"/>
      <c r="S38" s="1001"/>
      <c r="T38" s="1002"/>
    </row>
    <row r="39" spans="1:20" ht="18" customHeight="1">
      <c r="A39" s="1000" t="s">
        <v>428</v>
      </c>
      <c r="B39" s="1001"/>
      <c r="C39" s="1001"/>
      <c r="D39" s="1001"/>
      <c r="E39" s="1001"/>
      <c r="F39" s="1001"/>
      <c r="G39" s="1001"/>
      <c r="H39" s="1001"/>
      <c r="I39" s="1001"/>
      <c r="J39" s="1001"/>
      <c r="K39" s="1001"/>
      <c r="L39" s="1001"/>
      <c r="M39" s="1001"/>
      <c r="N39" s="1001"/>
      <c r="O39" s="1001"/>
      <c r="P39" s="1001"/>
      <c r="Q39" s="1001"/>
      <c r="R39" s="1001"/>
      <c r="S39" s="1001"/>
      <c r="T39" s="1002"/>
    </row>
    <row r="40" spans="1:20" ht="18" customHeight="1" thickBot="1">
      <c r="A40" s="1003" t="s">
        <v>427</v>
      </c>
      <c r="B40" s="1004"/>
      <c r="C40" s="1004"/>
      <c r="D40" s="1004"/>
      <c r="E40" s="1004"/>
      <c r="F40" s="1004"/>
      <c r="G40" s="1004"/>
      <c r="H40" s="1004"/>
      <c r="I40" s="1004"/>
      <c r="J40" s="1004"/>
      <c r="K40" s="1004"/>
      <c r="L40" s="1004"/>
      <c r="M40" s="1004"/>
      <c r="N40" s="1004"/>
      <c r="O40" s="1004"/>
      <c r="P40" s="1004"/>
      <c r="Q40" s="1004"/>
      <c r="R40" s="1004"/>
      <c r="S40" s="1004"/>
      <c r="T40" s="1005"/>
    </row>
    <row r="41" spans="1:20" ht="17.25" customHeight="1" thickTop="1">
      <c r="A41" s="1365" t="s">
        <v>165</v>
      </c>
      <c r="B41" s="1366"/>
      <c r="C41" s="1366"/>
      <c r="D41" s="1366"/>
      <c r="E41" s="1366"/>
      <c r="F41" s="1366"/>
      <c r="G41" s="1366"/>
      <c r="H41" s="1366"/>
      <c r="I41" s="1366"/>
      <c r="J41" s="1366"/>
      <c r="K41" s="1366"/>
      <c r="L41" s="1366"/>
      <c r="M41" s="1366"/>
      <c r="N41" s="1366"/>
      <c r="O41" s="1366"/>
      <c r="P41" s="1366"/>
      <c r="Q41" s="1366"/>
      <c r="R41" s="1366"/>
      <c r="S41" s="1366"/>
      <c r="T41" s="1367"/>
    </row>
  </sheetData>
  <mergeCells count="133">
    <mergeCell ref="G3:P3"/>
    <mergeCell ref="N4:P4"/>
    <mergeCell ref="E4:M4"/>
    <mergeCell ref="Q4:T4"/>
    <mergeCell ref="M30:O30"/>
    <mergeCell ref="M29:O29"/>
    <mergeCell ref="M31:O31"/>
    <mergeCell ref="M32:O32"/>
    <mergeCell ref="M27:Q27"/>
    <mergeCell ref="M28:Q28"/>
    <mergeCell ref="P29:Q29"/>
    <mergeCell ref="R27:T29"/>
    <mergeCell ref="R30:T30"/>
    <mergeCell ref="P31:Q31"/>
    <mergeCell ref="P32:Q32"/>
    <mergeCell ref="R31:T31"/>
    <mergeCell ref="R32:T32"/>
    <mergeCell ref="P30:Q30"/>
    <mergeCell ref="E31:F31"/>
    <mergeCell ref="P24:Q24"/>
    <mergeCell ref="R24:T24"/>
    <mergeCell ref="E29:F29"/>
    <mergeCell ref="H27:K27"/>
    <mergeCell ref="H28:K28"/>
    <mergeCell ref="A30:B30"/>
    <mergeCell ref="C30:D30"/>
    <mergeCell ref="E30:F30"/>
    <mergeCell ref="H30:K30"/>
    <mergeCell ref="A39:T39"/>
    <mergeCell ref="A40:T40"/>
    <mergeCell ref="A31:B31"/>
    <mergeCell ref="C31:D31"/>
    <mergeCell ref="H31:K31"/>
    <mergeCell ref="A41:T41"/>
    <mergeCell ref="A33:T33"/>
    <mergeCell ref="A34:T34"/>
    <mergeCell ref="A35:T35"/>
    <mergeCell ref="A36:T36"/>
    <mergeCell ref="A37:T37"/>
    <mergeCell ref="A38:T38"/>
    <mergeCell ref="A32:B32"/>
    <mergeCell ref="C32:D32"/>
    <mergeCell ref="E32:F32"/>
    <mergeCell ref="H32:K32"/>
    <mergeCell ref="R25:T25"/>
    <mergeCell ref="A26:T26"/>
    <mergeCell ref="A27:B27"/>
    <mergeCell ref="A28:B28"/>
    <mergeCell ref="A29:B29"/>
    <mergeCell ref="C27:D27"/>
    <mergeCell ref="C28:D28"/>
    <mergeCell ref="C29:D29"/>
    <mergeCell ref="E27:F27"/>
    <mergeCell ref="E28:F28"/>
    <mergeCell ref="A25:C25"/>
    <mergeCell ref="D25:E25"/>
    <mergeCell ref="F25:H25"/>
    <mergeCell ref="J25:L25"/>
    <mergeCell ref="M25:O25"/>
    <mergeCell ref="P25:Q25"/>
    <mergeCell ref="H29:K29"/>
    <mergeCell ref="A20:T20"/>
    <mergeCell ref="A21:C22"/>
    <mergeCell ref="D21:E22"/>
    <mergeCell ref="F21:H21"/>
    <mergeCell ref="F22:H22"/>
    <mergeCell ref="J21:Q21"/>
    <mergeCell ref="R21:T22"/>
    <mergeCell ref="J22:L22"/>
    <mergeCell ref="R23:T23"/>
    <mergeCell ref="A12:C12"/>
    <mergeCell ref="A11:C11"/>
    <mergeCell ref="A13:C13"/>
    <mergeCell ref="A14:C14"/>
    <mergeCell ref="A15:C15"/>
    <mergeCell ref="A16:C16"/>
    <mergeCell ref="A1:I1"/>
    <mergeCell ref="J1:T1"/>
    <mergeCell ref="A2:T2"/>
    <mergeCell ref="A4:C9"/>
    <mergeCell ref="D8:T8"/>
    <mergeCell ref="D9:T9"/>
    <mergeCell ref="E5:M5"/>
    <mergeCell ref="N5:P5"/>
    <mergeCell ref="Q5:T5"/>
    <mergeCell ref="E6:T6"/>
    <mergeCell ref="D6:D7"/>
    <mergeCell ref="A10:T10"/>
    <mergeCell ref="E11:F11"/>
    <mergeCell ref="E12:F12"/>
    <mergeCell ref="E16:F16"/>
    <mergeCell ref="H16:J16"/>
    <mergeCell ref="E7:T7"/>
    <mergeCell ref="E13:F13"/>
    <mergeCell ref="A24:C24"/>
    <mergeCell ref="D24:E24"/>
    <mergeCell ref="F24:H24"/>
    <mergeCell ref="J24:L24"/>
    <mergeCell ref="M24:O24"/>
    <mergeCell ref="K16:N16"/>
    <mergeCell ref="O16:P16"/>
    <mergeCell ref="Q16:S16"/>
    <mergeCell ref="E15:F15"/>
    <mergeCell ref="H15:J15"/>
    <mergeCell ref="K15:N15"/>
    <mergeCell ref="O15:P15"/>
    <mergeCell ref="Q15:S15"/>
    <mergeCell ref="M22:O22"/>
    <mergeCell ref="P22:Q22"/>
    <mergeCell ref="A23:C23"/>
    <mergeCell ref="D23:E23"/>
    <mergeCell ref="F23:H23"/>
    <mergeCell ref="J23:L23"/>
    <mergeCell ref="M23:O23"/>
    <mergeCell ref="P23:Q23"/>
    <mergeCell ref="A17:T17"/>
    <mergeCell ref="A18:T18"/>
    <mergeCell ref="A19:T19"/>
    <mergeCell ref="T11:T12"/>
    <mergeCell ref="H11:J11"/>
    <mergeCell ref="E14:F14"/>
    <mergeCell ref="H14:J14"/>
    <mergeCell ref="K14:N14"/>
    <mergeCell ref="O14:P14"/>
    <mergeCell ref="Q14:S14"/>
    <mergeCell ref="H12:J12"/>
    <mergeCell ref="H13:J13"/>
    <mergeCell ref="K11:P11"/>
    <mergeCell ref="K12:P12"/>
    <mergeCell ref="Q13:S13"/>
    <mergeCell ref="K13:N13"/>
    <mergeCell ref="O13:P13"/>
    <mergeCell ref="Q11:S12"/>
  </mergeCells>
  <phoneticPr fontId="23" type="noConversion"/>
  <dataValidations count="1">
    <dataValidation type="list" allowBlank="1" showInputMessage="1" showErrorMessage="1" sqref="E14:F16">
      <formula1>"1,2,3,4,5,6,7,8"</formula1>
    </dataValidation>
  </dataValidations>
  <pageMargins left="0.31496062992125984" right="0.23622047244094491" top="0.74803149606299213" bottom="0.39370078740157483" header="0.31496062992125984" footer="0.31496062992125984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9" r:id="rId4" name="Check Box 7">
              <controlPr defaultSize="0" autoFill="0" autoLine="0" autoPict="0">
                <anchor moveWithCells="1" sizeWithCells="1">
                  <from>
                    <xdr:col>8</xdr:col>
                    <xdr:colOff>571500</xdr:colOff>
                    <xdr:row>2</xdr:row>
                    <xdr:rowOff>9525</xdr:rowOff>
                  </from>
                  <to>
                    <xdr:col>9</xdr:col>
                    <xdr:colOff>247650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Check Box 8">
              <controlPr defaultSize="0" autoFill="0" autoLine="0" autoPict="0">
                <anchor moveWithCells="1" sizeWithCells="1">
                  <from>
                    <xdr:col>10</xdr:col>
                    <xdr:colOff>57150</xdr:colOff>
                    <xdr:row>2</xdr:row>
                    <xdr:rowOff>0</xdr:rowOff>
                  </from>
                  <to>
                    <xdr:col>12</xdr:col>
                    <xdr:colOff>209550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N48"/>
  <sheetViews>
    <sheetView showGridLines="0" zoomScaleNormal="100" workbookViewId="0">
      <selection activeCell="I13" sqref="I13"/>
    </sheetView>
  </sheetViews>
  <sheetFormatPr defaultRowHeight="13.5"/>
  <cols>
    <col min="1" max="1" width="1.375" style="1" customWidth="1"/>
    <col min="2" max="2" width="14.625" style="1" customWidth="1"/>
    <col min="3" max="3" width="7.875" style="1" customWidth="1"/>
    <col min="4" max="4" width="13.875" style="1" customWidth="1"/>
    <col min="5" max="5" width="20.625" style="1" customWidth="1"/>
    <col min="6" max="6" width="11.125" style="1" customWidth="1"/>
    <col min="7" max="7" width="5.625" style="1" customWidth="1"/>
    <col min="8" max="8" width="14.625" style="1" customWidth="1"/>
    <col min="9" max="9" width="9.375" style="1" customWidth="1"/>
    <col min="10" max="10" width="9.75" style="1" customWidth="1"/>
    <col min="11" max="11" width="9.125" style="1" customWidth="1"/>
    <col min="12" max="13" width="9" style="1"/>
    <col min="14" max="14" width="16.125" style="1" bestFit="1" customWidth="1"/>
    <col min="15" max="255" width="9" style="1"/>
    <col min="256" max="256" width="5.375" style="1" customWidth="1"/>
    <col min="257" max="257" width="3.875" style="1" customWidth="1"/>
    <col min="258" max="258" width="14.625" style="1" customWidth="1"/>
    <col min="259" max="259" width="7.875" style="1" customWidth="1"/>
    <col min="260" max="260" width="13.875" style="1" customWidth="1"/>
    <col min="261" max="261" width="19.125" style="1" customWidth="1"/>
    <col min="262" max="262" width="11.125" style="1" customWidth="1"/>
    <col min="263" max="263" width="5.75" style="1" customWidth="1"/>
    <col min="264" max="264" width="19.75" style="1" customWidth="1"/>
    <col min="265" max="265" width="8.625" style="1" customWidth="1"/>
    <col min="266" max="266" width="9.125" style="1" customWidth="1"/>
    <col min="267" max="511" width="9" style="1"/>
    <col min="512" max="512" width="5.375" style="1" customWidth="1"/>
    <col min="513" max="513" width="3.875" style="1" customWidth="1"/>
    <col min="514" max="514" width="14.625" style="1" customWidth="1"/>
    <col min="515" max="515" width="7.875" style="1" customWidth="1"/>
    <col min="516" max="516" width="13.875" style="1" customWidth="1"/>
    <col min="517" max="517" width="19.125" style="1" customWidth="1"/>
    <col min="518" max="518" width="11.125" style="1" customWidth="1"/>
    <col min="519" max="519" width="5.75" style="1" customWidth="1"/>
    <col min="520" max="520" width="19.75" style="1" customWidth="1"/>
    <col min="521" max="521" width="8.625" style="1" customWidth="1"/>
    <col min="522" max="522" width="9.125" style="1" customWidth="1"/>
    <col min="523" max="767" width="9" style="1"/>
    <col min="768" max="768" width="5.375" style="1" customWidth="1"/>
    <col min="769" max="769" width="3.875" style="1" customWidth="1"/>
    <col min="770" max="770" width="14.625" style="1" customWidth="1"/>
    <col min="771" max="771" width="7.875" style="1" customWidth="1"/>
    <col min="772" max="772" width="13.875" style="1" customWidth="1"/>
    <col min="773" max="773" width="19.125" style="1" customWidth="1"/>
    <col min="774" max="774" width="11.125" style="1" customWidth="1"/>
    <col min="775" max="775" width="5.75" style="1" customWidth="1"/>
    <col min="776" max="776" width="19.75" style="1" customWidth="1"/>
    <col min="777" max="777" width="8.625" style="1" customWidth="1"/>
    <col min="778" max="778" width="9.125" style="1" customWidth="1"/>
    <col min="779" max="1023" width="9" style="1"/>
    <col min="1024" max="1024" width="5.375" style="1" customWidth="1"/>
    <col min="1025" max="1025" width="3.875" style="1" customWidth="1"/>
    <col min="1026" max="1026" width="14.625" style="1" customWidth="1"/>
    <col min="1027" max="1027" width="7.875" style="1" customWidth="1"/>
    <col min="1028" max="1028" width="13.875" style="1" customWidth="1"/>
    <col min="1029" max="1029" width="19.125" style="1" customWidth="1"/>
    <col min="1030" max="1030" width="11.125" style="1" customWidth="1"/>
    <col min="1031" max="1031" width="5.75" style="1" customWidth="1"/>
    <col min="1032" max="1032" width="19.75" style="1" customWidth="1"/>
    <col min="1033" max="1033" width="8.625" style="1" customWidth="1"/>
    <col min="1034" max="1034" width="9.125" style="1" customWidth="1"/>
    <col min="1035" max="1279" width="9" style="1"/>
    <col min="1280" max="1280" width="5.375" style="1" customWidth="1"/>
    <col min="1281" max="1281" width="3.875" style="1" customWidth="1"/>
    <col min="1282" max="1282" width="14.625" style="1" customWidth="1"/>
    <col min="1283" max="1283" width="7.875" style="1" customWidth="1"/>
    <col min="1284" max="1284" width="13.875" style="1" customWidth="1"/>
    <col min="1285" max="1285" width="19.125" style="1" customWidth="1"/>
    <col min="1286" max="1286" width="11.125" style="1" customWidth="1"/>
    <col min="1287" max="1287" width="5.75" style="1" customWidth="1"/>
    <col min="1288" max="1288" width="19.75" style="1" customWidth="1"/>
    <col min="1289" max="1289" width="8.625" style="1" customWidth="1"/>
    <col min="1290" max="1290" width="9.125" style="1" customWidth="1"/>
    <col min="1291" max="1535" width="9" style="1"/>
    <col min="1536" max="1536" width="5.375" style="1" customWidth="1"/>
    <col min="1537" max="1537" width="3.875" style="1" customWidth="1"/>
    <col min="1538" max="1538" width="14.625" style="1" customWidth="1"/>
    <col min="1539" max="1539" width="7.875" style="1" customWidth="1"/>
    <col min="1540" max="1540" width="13.875" style="1" customWidth="1"/>
    <col min="1541" max="1541" width="19.125" style="1" customWidth="1"/>
    <col min="1542" max="1542" width="11.125" style="1" customWidth="1"/>
    <col min="1543" max="1543" width="5.75" style="1" customWidth="1"/>
    <col min="1544" max="1544" width="19.75" style="1" customWidth="1"/>
    <col min="1545" max="1545" width="8.625" style="1" customWidth="1"/>
    <col min="1546" max="1546" width="9.125" style="1" customWidth="1"/>
    <col min="1547" max="1791" width="9" style="1"/>
    <col min="1792" max="1792" width="5.375" style="1" customWidth="1"/>
    <col min="1793" max="1793" width="3.875" style="1" customWidth="1"/>
    <col min="1794" max="1794" width="14.625" style="1" customWidth="1"/>
    <col min="1795" max="1795" width="7.875" style="1" customWidth="1"/>
    <col min="1796" max="1796" width="13.875" style="1" customWidth="1"/>
    <col min="1797" max="1797" width="19.125" style="1" customWidth="1"/>
    <col min="1798" max="1798" width="11.125" style="1" customWidth="1"/>
    <col min="1799" max="1799" width="5.75" style="1" customWidth="1"/>
    <col min="1800" max="1800" width="19.75" style="1" customWidth="1"/>
    <col min="1801" max="1801" width="8.625" style="1" customWidth="1"/>
    <col min="1802" max="1802" width="9.125" style="1" customWidth="1"/>
    <col min="1803" max="2047" width="9" style="1"/>
    <col min="2048" max="2048" width="5.375" style="1" customWidth="1"/>
    <col min="2049" max="2049" width="3.875" style="1" customWidth="1"/>
    <col min="2050" max="2050" width="14.625" style="1" customWidth="1"/>
    <col min="2051" max="2051" width="7.875" style="1" customWidth="1"/>
    <col min="2052" max="2052" width="13.875" style="1" customWidth="1"/>
    <col min="2053" max="2053" width="19.125" style="1" customWidth="1"/>
    <col min="2054" max="2054" width="11.125" style="1" customWidth="1"/>
    <col min="2055" max="2055" width="5.75" style="1" customWidth="1"/>
    <col min="2056" max="2056" width="19.75" style="1" customWidth="1"/>
    <col min="2057" max="2057" width="8.625" style="1" customWidth="1"/>
    <col min="2058" max="2058" width="9.125" style="1" customWidth="1"/>
    <col min="2059" max="2303" width="9" style="1"/>
    <col min="2304" max="2304" width="5.375" style="1" customWidth="1"/>
    <col min="2305" max="2305" width="3.875" style="1" customWidth="1"/>
    <col min="2306" max="2306" width="14.625" style="1" customWidth="1"/>
    <col min="2307" max="2307" width="7.875" style="1" customWidth="1"/>
    <col min="2308" max="2308" width="13.875" style="1" customWidth="1"/>
    <col min="2309" max="2309" width="19.125" style="1" customWidth="1"/>
    <col min="2310" max="2310" width="11.125" style="1" customWidth="1"/>
    <col min="2311" max="2311" width="5.75" style="1" customWidth="1"/>
    <col min="2312" max="2312" width="19.75" style="1" customWidth="1"/>
    <col min="2313" max="2313" width="8.625" style="1" customWidth="1"/>
    <col min="2314" max="2314" width="9.125" style="1" customWidth="1"/>
    <col min="2315" max="2559" width="9" style="1"/>
    <col min="2560" max="2560" width="5.375" style="1" customWidth="1"/>
    <col min="2561" max="2561" width="3.875" style="1" customWidth="1"/>
    <col min="2562" max="2562" width="14.625" style="1" customWidth="1"/>
    <col min="2563" max="2563" width="7.875" style="1" customWidth="1"/>
    <col min="2564" max="2564" width="13.875" style="1" customWidth="1"/>
    <col min="2565" max="2565" width="19.125" style="1" customWidth="1"/>
    <col min="2566" max="2566" width="11.125" style="1" customWidth="1"/>
    <col min="2567" max="2567" width="5.75" style="1" customWidth="1"/>
    <col min="2568" max="2568" width="19.75" style="1" customWidth="1"/>
    <col min="2569" max="2569" width="8.625" style="1" customWidth="1"/>
    <col min="2570" max="2570" width="9.125" style="1" customWidth="1"/>
    <col min="2571" max="2815" width="9" style="1"/>
    <col min="2816" max="2816" width="5.375" style="1" customWidth="1"/>
    <col min="2817" max="2817" width="3.875" style="1" customWidth="1"/>
    <col min="2818" max="2818" width="14.625" style="1" customWidth="1"/>
    <col min="2819" max="2819" width="7.875" style="1" customWidth="1"/>
    <col min="2820" max="2820" width="13.875" style="1" customWidth="1"/>
    <col min="2821" max="2821" width="19.125" style="1" customWidth="1"/>
    <col min="2822" max="2822" width="11.125" style="1" customWidth="1"/>
    <col min="2823" max="2823" width="5.75" style="1" customWidth="1"/>
    <col min="2824" max="2824" width="19.75" style="1" customWidth="1"/>
    <col min="2825" max="2825" width="8.625" style="1" customWidth="1"/>
    <col min="2826" max="2826" width="9.125" style="1" customWidth="1"/>
    <col min="2827" max="3071" width="9" style="1"/>
    <col min="3072" max="3072" width="5.375" style="1" customWidth="1"/>
    <col min="3073" max="3073" width="3.875" style="1" customWidth="1"/>
    <col min="3074" max="3074" width="14.625" style="1" customWidth="1"/>
    <col min="3075" max="3075" width="7.875" style="1" customWidth="1"/>
    <col min="3076" max="3076" width="13.875" style="1" customWidth="1"/>
    <col min="3077" max="3077" width="19.125" style="1" customWidth="1"/>
    <col min="3078" max="3078" width="11.125" style="1" customWidth="1"/>
    <col min="3079" max="3079" width="5.75" style="1" customWidth="1"/>
    <col min="3080" max="3080" width="19.75" style="1" customWidth="1"/>
    <col min="3081" max="3081" width="8.625" style="1" customWidth="1"/>
    <col min="3082" max="3082" width="9.125" style="1" customWidth="1"/>
    <col min="3083" max="3327" width="9" style="1"/>
    <col min="3328" max="3328" width="5.375" style="1" customWidth="1"/>
    <col min="3329" max="3329" width="3.875" style="1" customWidth="1"/>
    <col min="3330" max="3330" width="14.625" style="1" customWidth="1"/>
    <col min="3331" max="3331" width="7.875" style="1" customWidth="1"/>
    <col min="3332" max="3332" width="13.875" style="1" customWidth="1"/>
    <col min="3333" max="3333" width="19.125" style="1" customWidth="1"/>
    <col min="3334" max="3334" width="11.125" style="1" customWidth="1"/>
    <col min="3335" max="3335" width="5.75" style="1" customWidth="1"/>
    <col min="3336" max="3336" width="19.75" style="1" customWidth="1"/>
    <col min="3337" max="3337" width="8.625" style="1" customWidth="1"/>
    <col min="3338" max="3338" width="9.125" style="1" customWidth="1"/>
    <col min="3339" max="3583" width="9" style="1"/>
    <col min="3584" max="3584" width="5.375" style="1" customWidth="1"/>
    <col min="3585" max="3585" width="3.875" style="1" customWidth="1"/>
    <col min="3586" max="3586" width="14.625" style="1" customWidth="1"/>
    <col min="3587" max="3587" width="7.875" style="1" customWidth="1"/>
    <col min="3588" max="3588" width="13.875" style="1" customWidth="1"/>
    <col min="3589" max="3589" width="19.125" style="1" customWidth="1"/>
    <col min="3590" max="3590" width="11.125" style="1" customWidth="1"/>
    <col min="3591" max="3591" width="5.75" style="1" customWidth="1"/>
    <col min="3592" max="3592" width="19.75" style="1" customWidth="1"/>
    <col min="3593" max="3593" width="8.625" style="1" customWidth="1"/>
    <col min="3594" max="3594" width="9.125" style="1" customWidth="1"/>
    <col min="3595" max="3839" width="9" style="1"/>
    <col min="3840" max="3840" width="5.375" style="1" customWidth="1"/>
    <col min="3841" max="3841" width="3.875" style="1" customWidth="1"/>
    <col min="3842" max="3842" width="14.625" style="1" customWidth="1"/>
    <col min="3843" max="3843" width="7.875" style="1" customWidth="1"/>
    <col min="3844" max="3844" width="13.875" style="1" customWidth="1"/>
    <col min="3845" max="3845" width="19.125" style="1" customWidth="1"/>
    <col min="3846" max="3846" width="11.125" style="1" customWidth="1"/>
    <col min="3847" max="3847" width="5.75" style="1" customWidth="1"/>
    <col min="3848" max="3848" width="19.75" style="1" customWidth="1"/>
    <col min="3849" max="3849" width="8.625" style="1" customWidth="1"/>
    <col min="3850" max="3850" width="9.125" style="1" customWidth="1"/>
    <col min="3851" max="4095" width="9" style="1"/>
    <col min="4096" max="4096" width="5.375" style="1" customWidth="1"/>
    <col min="4097" max="4097" width="3.875" style="1" customWidth="1"/>
    <col min="4098" max="4098" width="14.625" style="1" customWidth="1"/>
    <col min="4099" max="4099" width="7.875" style="1" customWidth="1"/>
    <col min="4100" max="4100" width="13.875" style="1" customWidth="1"/>
    <col min="4101" max="4101" width="19.125" style="1" customWidth="1"/>
    <col min="4102" max="4102" width="11.125" style="1" customWidth="1"/>
    <col min="4103" max="4103" width="5.75" style="1" customWidth="1"/>
    <col min="4104" max="4104" width="19.75" style="1" customWidth="1"/>
    <col min="4105" max="4105" width="8.625" style="1" customWidth="1"/>
    <col min="4106" max="4106" width="9.125" style="1" customWidth="1"/>
    <col min="4107" max="4351" width="9" style="1"/>
    <col min="4352" max="4352" width="5.375" style="1" customWidth="1"/>
    <col min="4353" max="4353" width="3.875" style="1" customWidth="1"/>
    <col min="4354" max="4354" width="14.625" style="1" customWidth="1"/>
    <col min="4355" max="4355" width="7.875" style="1" customWidth="1"/>
    <col min="4356" max="4356" width="13.875" style="1" customWidth="1"/>
    <col min="4357" max="4357" width="19.125" style="1" customWidth="1"/>
    <col min="4358" max="4358" width="11.125" style="1" customWidth="1"/>
    <col min="4359" max="4359" width="5.75" style="1" customWidth="1"/>
    <col min="4360" max="4360" width="19.75" style="1" customWidth="1"/>
    <col min="4361" max="4361" width="8.625" style="1" customWidth="1"/>
    <col min="4362" max="4362" width="9.125" style="1" customWidth="1"/>
    <col min="4363" max="4607" width="9" style="1"/>
    <col min="4608" max="4608" width="5.375" style="1" customWidth="1"/>
    <col min="4609" max="4609" width="3.875" style="1" customWidth="1"/>
    <col min="4610" max="4610" width="14.625" style="1" customWidth="1"/>
    <col min="4611" max="4611" width="7.875" style="1" customWidth="1"/>
    <col min="4612" max="4612" width="13.875" style="1" customWidth="1"/>
    <col min="4613" max="4613" width="19.125" style="1" customWidth="1"/>
    <col min="4614" max="4614" width="11.125" style="1" customWidth="1"/>
    <col min="4615" max="4615" width="5.75" style="1" customWidth="1"/>
    <col min="4616" max="4616" width="19.75" style="1" customWidth="1"/>
    <col min="4617" max="4617" width="8.625" style="1" customWidth="1"/>
    <col min="4618" max="4618" width="9.125" style="1" customWidth="1"/>
    <col min="4619" max="4863" width="9" style="1"/>
    <col min="4864" max="4864" width="5.375" style="1" customWidth="1"/>
    <col min="4865" max="4865" width="3.875" style="1" customWidth="1"/>
    <col min="4866" max="4866" width="14.625" style="1" customWidth="1"/>
    <col min="4867" max="4867" width="7.875" style="1" customWidth="1"/>
    <col min="4868" max="4868" width="13.875" style="1" customWidth="1"/>
    <col min="4869" max="4869" width="19.125" style="1" customWidth="1"/>
    <col min="4870" max="4870" width="11.125" style="1" customWidth="1"/>
    <col min="4871" max="4871" width="5.75" style="1" customWidth="1"/>
    <col min="4872" max="4872" width="19.75" style="1" customWidth="1"/>
    <col min="4873" max="4873" width="8.625" style="1" customWidth="1"/>
    <col min="4874" max="4874" width="9.125" style="1" customWidth="1"/>
    <col min="4875" max="5119" width="9" style="1"/>
    <col min="5120" max="5120" width="5.375" style="1" customWidth="1"/>
    <col min="5121" max="5121" width="3.875" style="1" customWidth="1"/>
    <col min="5122" max="5122" width="14.625" style="1" customWidth="1"/>
    <col min="5123" max="5123" width="7.875" style="1" customWidth="1"/>
    <col min="5124" max="5124" width="13.875" style="1" customWidth="1"/>
    <col min="5125" max="5125" width="19.125" style="1" customWidth="1"/>
    <col min="5126" max="5126" width="11.125" style="1" customWidth="1"/>
    <col min="5127" max="5127" width="5.75" style="1" customWidth="1"/>
    <col min="5128" max="5128" width="19.75" style="1" customWidth="1"/>
    <col min="5129" max="5129" width="8.625" style="1" customWidth="1"/>
    <col min="5130" max="5130" width="9.125" style="1" customWidth="1"/>
    <col min="5131" max="5375" width="9" style="1"/>
    <col min="5376" max="5376" width="5.375" style="1" customWidth="1"/>
    <col min="5377" max="5377" width="3.875" style="1" customWidth="1"/>
    <col min="5378" max="5378" width="14.625" style="1" customWidth="1"/>
    <col min="5379" max="5379" width="7.875" style="1" customWidth="1"/>
    <col min="5380" max="5380" width="13.875" style="1" customWidth="1"/>
    <col min="5381" max="5381" width="19.125" style="1" customWidth="1"/>
    <col min="5382" max="5382" width="11.125" style="1" customWidth="1"/>
    <col min="5383" max="5383" width="5.75" style="1" customWidth="1"/>
    <col min="5384" max="5384" width="19.75" style="1" customWidth="1"/>
    <col min="5385" max="5385" width="8.625" style="1" customWidth="1"/>
    <col min="5386" max="5386" width="9.125" style="1" customWidth="1"/>
    <col min="5387" max="5631" width="9" style="1"/>
    <col min="5632" max="5632" width="5.375" style="1" customWidth="1"/>
    <col min="5633" max="5633" width="3.875" style="1" customWidth="1"/>
    <col min="5634" max="5634" width="14.625" style="1" customWidth="1"/>
    <col min="5635" max="5635" width="7.875" style="1" customWidth="1"/>
    <col min="5636" max="5636" width="13.875" style="1" customWidth="1"/>
    <col min="5637" max="5637" width="19.125" style="1" customWidth="1"/>
    <col min="5638" max="5638" width="11.125" style="1" customWidth="1"/>
    <col min="5639" max="5639" width="5.75" style="1" customWidth="1"/>
    <col min="5640" max="5640" width="19.75" style="1" customWidth="1"/>
    <col min="5641" max="5641" width="8.625" style="1" customWidth="1"/>
    <col min="5642" max="5642" width="9.125" style="1" customWidth="1"/>
    <col min="5643" max="5887" width="9" style="1"/>
    <col min="5888" max="5888" width="5.375" style="1" customWidth="1"/>
    <col min="5889" max="5889" width="3.875" style="1" customWidth="1"/>
    <col min="5890" max="5890" width="14.625" style="1" customWidth="1"/>
    <col min="5891" max="5891" width="7.875" style="1" customWidth="1"/>
    <col min="5892" max="5892" width="13.875" style="1" customWidth="1"/>
    <col min="5893" max="5893" width="19.125" style="1" customWidth="1"/>
    <col min="5894" max="5894" width="11.125" style="1" customWidth="1"/>
    <col min="5895" max="5895" width="5.75" style="1" customWidth="1"/>
    <col min="5896" max="5896" width="19.75" style="1" customWidth="1"/>
    <col min="5897" max="5897" width="8.625" style="1" customWidth="1"/>
    <col min="5898" max="5898" width="9.125" style="1" customWidth="1"/>
    <col min="5899" max="6143" width="9" style="1"/>
    <col min="6144" max="6144" width="5.375" style="1" customWidth="1"/>
    <col min="6145" max="6145" width="3.875" style="1" customWidth="1"/>
    <col min="6146" max="6146" width="14.625" style="1" customWidth="1"/>
    <col min="6147" max="6147" width="7.875" style="1" customWidth="1"/>
    <col min="6148" max="6148" width="13.875" style="1" customWidth="1"/>
    <col min="6149" max="6149" width="19.125" style="1" customWidth="1"/>
    <col min="6150" max="6150" width="11.125" style="1" customWidth="1"/>
    <col min="6151" max="6151" width="5.75" style="1" customWidth="1"/>
    <col min="6152" max="6152" width="19.75" style="1" customWidth="1"/>
    <col min="6153" max="6153" width="8.625" style="1" customWidth="1"/>
    <col min="6154" max="6154" width="9.125" style="1" customWidth="1"/>
    <col min="6155" max="6399" width="9" style="1"/>
    <col min="6400" max="6400" width="5.375" style="1" customWidth="1"/>
    <col min="6401" max="6401" width="3.875" style="1" customWidth="1"/>
    <col min="6402" max="6402" width="14.625" style="1" customWidth="1"/>
    <col min="6403" max="6403" width="7.875" style="1" customWidth="1"/>
    <col min="6404" max="6404" width="13.875" style="1" customWidth="1"/>
    <col min="6405" max="6405" width="19.125" style="1" customWidth="1"/>
    <col min="6406" max="6406" width="11.125" style="1" customWidth="1"/>
    <col min="6407" max="6407" width="5.75" style="1" customWidth="1"/>
    <col min="6408" max="6408" width="19.75" style="1" customWidth="1"/>
    <col min="6409" max="6409" width="8.625" style="1" customWidth="1"/>
    <col min="6410" max="6410" width="9.125" style="1" customWidth="1"/>
    <col min="6411" max="6655" width="9" style="1"/>
    <col min="6656" max="6656" width="5.375" style="1" customWidth="1"/>
    <col min="6657" max="6657" width="3.875" style="1" customWidth="1"/>
    <col min="6658" max="6658" width="14.625" style="1" customWidth="1"/>
    <col min="6659" max="6659" width="7.875" style="1" customWidth="1"/>
    <col min="6660" max="6660" width="13.875" style="1" customWidth="1"/>
    <col min="6661" max="6661" width="19.125" style="1" customWidth="1"/>
    <col min="6662" max="6662" width="11.125" style="1" customWidth="1"/>
    <col min="6663" max="6663" width="5.75" style="1" customWidth="1"/>
    <col min="6664" max="6664" width="19.75" style="1" customWidth="1"/>
    <col min="6665" max="6665" width="8.625" style="1" customWidth="1"/>
    <col min="6666" max="6666" width="9.125" style="1" customWidth="1"/>
    <col min="6667" max="6911" width="9" style="1"/>
    <col min="6912" max="6912" width="5.375" style="1" customWidth="1"/>
    <col min="6913" max="6913" width="3.875" style="1" customWidth="1"/>
    <col min="6914" max="6914" width="14.625" style="1" customWidth="1"/>
    <col min="6915" max="6915" width="7.875" style="1" customWidth="1"/>
    <col min="6916" max="6916" width="13.875" style="1" customWidth="1"/>
    <col min="6917" max="6917" width="19.125" style="1" customWidth="1"/>
    <col min="6918" max="6918" width="11.125" style="1" customWidth="1"/>
    <col min="6919" max="6919" width="5.75" style="1" customWidth="1"/>
    <col min="6920" max="6920" width="19.75" style="1" customWidth="1"/>
    <col min="6921" max="6921" width="8.625" style="1" customWidth="1"/>
    <col min="6922" max="6922" width="9.125" style="1" customWidth="1"/>
    <col min="6923" max="7167" width="9" style="1"/>
    <col min="7168" max="7168" width="5.375" style="1" customWidth="1"/>
    <col min="7169" max="7169" width="3.875" style="1" customWidth="1"/>
    <col min="7170" max="7170" width="14.625" style="1" customWidth="1"/>
    <col min="7171" max="7171" width="7.875" style="1" customWidth="1"/>
    <col min="7172" max="7172" width="13.875" style="1" customWidth="1"/>
    <col min="7173" max="7173" width="19.125" style="1" customWidth="1"/>
    <col min="7174" max="7174" width="11.125" style="1" customWidth="1"/>
    <col min="7175" max="7175" width="5.75" style="1" customWidth="1"/>
    <col min="7176" max="7176" width="19.75" style="1" customWidth="1"/>
    <col min="7177" max="7177" width="8.625" style="1" customWidth="1"/>
    <col min="7178" max="7178" width="9.125" style="1" customWidth="1"/>
    <col min="7179" max="7423" width="9" style="1"/>
    <col min="7424" max="7424" width="5.375" style="1" customWidth="1"/>
    <col min="7425" max="7425" width="3.875" style="1" customWidth="1"/>
    <col min="7426" max="7426" width="14.625" style="1" customWidth="1"/>
    <col min="7427" max="7427" width="7.875" style="1" customWidth="1"/>
    <col min="7428" max="7428" width="13.875" style="1" customWidth="1"/>
    <col min="7429" max="7429" width="19.125" style="1" customWidth="1"/>
    <col min="7430" max="7430" width="11.125" style="1" customWidth="1"/>
    <col min="7431" max="7431" width="5.75" style="1" customWidth="1"/>
    <col min="7432" max="7432" width="19.75" style="1" customWidth="1"/>
    <col min="7433" max="7433" width="8.625" style="1" customWidth="1"/>
    <col min="7434" max="7434" width="9.125" style="1" customWidth="1"/>
    <col min="7435" max="7679" width="9" style="1"/>
    <col min="7680" max="7680" width="5.375" style="1" customWidth="1"/>
    <col min="7681" max="7681" width="3.875" style="1" customWidth="1"/>
    <col min="7682" max="7682" width="14.625" style="1" customWidth="1"/>
    <col min="7683" max="7683" width="7.875" style="1" customWidth="1"/>
    <col min="7684" max="7684" width="13.875" style="1" customWidth="1"/>
    <col min="7685" max="7685" width="19.125" style="1" customWidth="1"/>
    <col min="7686" max="7686" width="11.125" style="1" customWidth="1"/>
    <col min="7687" max="7687" width="5.75" style="1" customWidth="1"/>
    <col min="7688" max="7688" width="19.75" style="1" customWidth="1"/>
    <col min="7689" max="7689" width="8.625" style="1" customWidth="1"/>
    <col min="7690" max="7690" width="9.125" style="1" customWidth="1"/>
    <col min="7691" max="7935" width="9" style="1"/>
    <col min="7936" max="7936" width="5.375" style="1" customWidth="1"/>
    <col min="7937" max="7937" width="3.875" style="1" customWidth="1"/>
    <col min="7938" max="7938" width="14.625" style="1" customWidth="1"/>
    <col min="7939" max="7939" width="7.875" style="1" customWidth="1"/>
    <col min="7940" max="7940" width="13.875" style="1" customWidth="1"/>
    <col min="7941" max="7941" width="19.125" style="1" customWidth="1"/>
    <col min="7942" max="7942" width="11.125" style="1" customWidth="1"/>
    <col min="7943" max="7943" width="5.75" style="1" customWidth="1"/>
    <col min="7944" max="7944" width="19.75" style="1" customWidth="1"/>
    <col min="7945" max="7945" width="8.625" style="1" customWidth="1"/>
    <col min="7946" max="7946" width="9.125" style="1" customWidth="1"/>
    <col min="7947" max="8191" width="9" style="1"/>
    <col min="8192" max="8192" width="5.375" style="1" customWidth="1"/>
    <col min="8193" max="8193" width="3.875" style="1" customWidth="1"/>
    <col min="8194" max="8194" width="14.625" style="1" customWidth="1"/>
    <col min="8195" max="8195" width="7.875" style="1" customWidth="1"/>
    <col min="8196" max="8196" width="13.875" style="1" customWidth="1"/>
    <col min="8197" max="8197" width="19.125" style="1" customWidth="1"/>
    <col min="8198" max="8198" width="11.125" style="1" customWidth="1"/>
    <col min="8199" max="8199" width="5.75" style="1" customWidth="1"/>
    <col min="8200" max="8200" width="19.75" style="1" customWidth="1"/>
    <col min="8201" max="8201" width="8.625" style="1" customWidth="1"/>
    <col min="8202" max="8202" width="9.125" style="1" customWidth="1"/>
    <col min="8203" max="8447" width="9" style="1"/>
    <col min="8448" max="8448" width="5.375" style="1" customWidth="1"/>
    <col min="8449" max="8449" width="3.875" style="1" customWidth="1"/>
    <col min="8450" max="8450" width="14.625" style="1" customWidth="1"/>
    <col min="8451" max="8451" width="7.875" style="1" customWidth="1"/>
    <col min="8452" max="8452" width="13.875" style="1" customWidth="1"/>
    <col min="8453" max="8453" width="19.125" style="1" customWidth="1"/>
    <col min="8454" max="8454" width="11.125" style="1" customWidth="1"/>
    <col min="8455" max="8455" width="5.75" style="1" customWidth="1"/>
    <col min="8456" max="8456" width="19.75" style="1" customWidth="1"/>
    <col min="8457" max="8457" width="8.625" style="1" customWidth="1"/>
    <col min="8458" max="8458" width="9.125" style="1" customWidth="1"/>
    <col min="8459" max="8703" width="9" style="1"/>
    <col min="8704" max="8704" width="5.375" style="1" customWidth="1"/>
    <col min="8705" max="8705" width="3.875" style="1" customWidth="1"/>
    <col min="8706" max="8706" width="14.625" style="1" customWidth="1"/>
    <col min="8707" max="8707" width="7.875" style="1" customWidth="1"/>
    <col min="8708" max="8708" width="13.875" style="1" customWidth="1"/>
    <col min="8709" max="8709" width="19.125" style="1" customWidth="1"/>
    <col min="8710" max="8710" width="11.125" style="1" customWidth="1"/>
    <col min="8711" max="8711" width="5.75" style="1" customWidth="1"/>
    <col min="8712" max="8712" width="19.75" style="1" customWidth="1"/>
    <col min="8713" max="8713" width="8.625" style="1" customWidth="1"/>
    <col min="8714" max="8714" width="9.125" style="1" customWidth="1"/>
    <col min="8715" max="8959" width="9" style="1"/>
    <col min="8960" max="8960" width="5.375" style="1" customWidth="1"/>
    <col min="8961" max="8961" width="3.875" style="1" customWidth="1"/>
    <col min="8962" max="8962" width="14.625" style="1" customWidth="1"/>
    <col min="8963" max="8963" width="7.875" style="1" customWidth="1"/>
    <col min="8964" max="8964" width="13.875" style="1" customWidth="1"/>
    <col min="8965" max="8965" width="19.125" style="1" customWidth="1"/>
    <col min="8966" max="8966" width="11.125" style="1" customWidth="1"/>
    <col min="8967" max="8967" width="5.75" style="1" customWidth="1"/>
    <col min="8968" max="8968" width="19.75" style="1" customWidth="1"/>
    <col min="8969" max="8969" width="8.625" style="1" customWidth="1"/>
    <col min="8970" max="8970" width="9.125" style="1" customWidth="1"/>
    <col min="8971" max="9215" width="9" style="1"/>
    <col min="9216" max="9216" width="5.375" style="1" customWidth="1"/>
    <col min="9217" max="9217" width="3.875" style="1" customWidth="1"/>
    <col min="9218" max="9218" width="14.625" style="1" customWidth="1"/>
    <col min="9219" max="9219" width="7.875" style="1" customWidth="1"/>
    <col min="9220" max="9220" width="13.875" style="1" customWidth="1"/>
    <col min="9221" max="9221" width="19.125" style="1" customWidth="1"/>
    <col min="9222" max="9222" width="11.125" style="1" customWidth="1"/>
    <col min="9223" max="9223" width="5.75" style="1" customWidth="1"/>
    <col min="9224" max="9224" width="19.75" style="1" customWidth="1"/>
    <col min="9225" max="9225" width="8.625" style="1" customWidth="1"/>
    <col min="9226" max="9226" width="9.125" style="1" customWidth="1"/>
    <col min="9227" max="9471" width="9" style="1"/>
    <col min="9472" max="9472" width="5.375" style="1" customWidth="1"/>
    <col min="9473" max="9473" width="3.875" style="1" customWidth="1"/>
    <col min="9474" max="9474" width="14.625" style="1" customWidth="1"/>
    <col min="9475" max="9475" width="7.875" style="1" customWidth="1"/>
    <col min="9476" max="9476" width="13.875" style="1" customWidth="1"/>
    <col min="9477" max="9477" width="19.125" style="1" customWidth="1"/>
    <col min="9478" max="9478" width="11.125" style="1" customWidth="1"/>
    <col min="9479" max="9479" width="5.75" style="1" customWidth="1"/>
    <col min="9480" max="9480" width="19.75" style="1" customWidth="1"/>
    <col min="9481" max="9481" width="8.625" style="1" customWidth="1"/>
    <col min="9482" max="9482" width="9.125" style="1" customWidth="1"/>
    <col min="9483" max="9727" width="9" style="1"/>
    <col min="9728" max="9728" width="5.375" style="1" customWidth="1"/>
    <col min="9729" max="9729" width="3.875" style="1" customWidth="1"/>
    <col min="9730" max="9730" width="14.625" style="1" customWidth="1"/>
    <col min="9731" max="9731" width="7.875" style="1" customWidth="1"/>
    <col min="9732" max="9732" width="13.875" style="1" customWidth="1"/>
    <col min="9733" max="9733" width="19.125" style="1" customWidth="1"/>
    <col min="9734" max="9734" width="11.125" style="1" customWidth="1"/>
    <col min="9735" max="9735" width="5.75" style="1" customWidth="1"/>
    <col min="9736" max="9736" width="19.75" style="1" customWidth="1"/>
    <col min="9737" max="9737" width="8.625" style="1" customWidth="1"/>
    <col min="9738" max="9738" width="9.125" style="1" customWidth="1"/>
    <col min="9739" max="9983" width="9" style="1"/>
    <col min="9984" max="9984" width="5.375" style="1" customWidth="1"/>
    <col min="9985" max="9985" width="3.875" style="1" customWidth="1"/>
    <col min="9986" max="9986" width="14.625" style="1" customWidth="1"/>
    <col min="9987" max="9987" width="7.875" style="1" customWidth="1"/>
    <col min="9988" max="9988" width="13.875" style="1" customWidth="1"/>
    <col min="9989" max="9989" width="19.125" style="1" customWidth="1"/>
    <col min="9990" max="9990" width="11.125" style="1" customWidth="1"/>
    <col min="9991" max="9991" width="5.75" style="1" customWidth="1"/>
    <col min="9992" max="9992" width="19.75" style="1" customWidth="1"/>
    <col min="9993" max="9993" width="8.625" style="1" customWidth="1"/>
    <col min="9994" max="9994" width="9.125" style="1" customWidth="1"/>
    <col min="9995" max="10239" width="9" style="1"/>
    <col min="10240" max="10240" width="5.375" style="1" customWidth="1"/>
    <col min="10241" max="10241" width="3.875" style="1" customWidth="1"/>
    <col min="10242" max="10242" width="14.625" style="1" customWidth="1"/>
    <col min="10243" max="10243" width="7.875" style="1" customWidth="1"/>
    <col min="10244" max="10244" width="13.875" style="1" customWidth="1"/>
    <col min="10245" max="10245" width="19.125" style="1" customWidth="1"/>
    <col min="10246" max="10246" width="11.125" style="1" customWidth="1"/>
    <col min="10247" max="10247" width="5.75" style="1" customWidth="1"/>
    <col min="10248" max="10248" width="19.75" style="1" customWidth="1"/>
    <col min="10249" max="10249" width="8.625" style="1" customWidth="1"/>
    <col min="10250" max="10250" width="9.125" style="1" customWidth="1"/>
    <col min="10251" max="10495" width="9" style="1"/>
    <col min="10496" max="10496" width="5.375" style="1" customWidth="1"/>
    <col min="10497" max="10497" width="3.875" style="1" customWidth="1"/>
    <col min="10498" max="10498" width="14.625" style="1" customWidth="1"/>
    <col min="10499" max="10499" width="7.875" style="1" customWidth="1"/>
    <col min="10500" max="10500" width="13.875" style="1" customWidth="1"/>
    <col min="10501" max="10501" width="19.125" style="1" customWidth="1"/>
    <col min="10502" max="10502" width="11.125" style="1" customWidth="1"/>
    <col min="10503" max="10503" width="5.75" style="1" customWidth="1"/>
    <col min="10504" max="10504" width="19.75" style="1" customWidth="1"/>
    <col min="10505" max="10505" width="8.625" style="1" customWidth="1"/>
    <col min="10506" max="10506" width="9.125" style="1" customWidth="1"/>
    <col min="10507" max="10751" width="9" style="1"/>
    <col min="10752" max="10752" width="5.375" style="1" customWidth="1"/>
    <col min="10753" max="10753" width="3.875" style="1" customWidth="1"/>
    <col min="10754" max="10754" width="14.625" style="1" customWidth="1"/>
    <col min="10755" max="10755" width="7.875" style="1" customWidth="1"/>
    <col min="10756" max="10756" width="13.875" style="1" customWidth="1"/>
    <col min="10757" max="10757" width="19.125" style="1" customWidth="1"/>
    <col min="10758" max="10758" width="11.125" style="1" customWidth="1"/>
    <col min="10759" max="10759" width="5.75" style="1" customWidth="1"/>
    <col min="10760" max="10760" width="19.75" style="1" customWidth="1"/>
    <col min="10761" max="10761" width="8.625" style="1" customWidth="1"/>
    <col min="10762" max="10762" width="9.125" style="1" customWidth="1"/>
    <col min="10763" max="11007" width="9" style="1"/>
    <col min="11008" max="11008" width="5.375" style="1" customWidth="1"/>
    <col min="11009" max="11009" width="3.875" style="1" customWidth="1"/>
    <col min="11010" max="11010" width="14.625" style="1" customWidth="1"/>
    <col min="11011" max="11011" width="7.875" style="1" customWidth="1"/>
    <col min="11012" max="11012" width="13.875" style="1" customWidth="1"/>
    <col min="11013" max="11013" width="19.125" style="1" customWidth="1"/>
    <col min="11014" max="11014" width="11.125" style="1" customWidth="1"/>
    <col min="11015" max="11015" width="5.75" style="1" customWidth="1"/>
    <col min="11016" max="11016" width="19.75" style="1" customWidth="1"/>
    <col min="11017" max="11017" width="8.625" style="1" customWidth="1"/>
    <col min="11018" max="11018" width="9.125" style="1" customWidth="1"/>
    <col min="11019" max="11263" width="9" style="1"/>
    <col min="11264" max="11264" width="5.375" style="1" customWidth="1"/>
    <col min="11265" max="11265" width="3.875" style="1" customWidth="1"/>
    <col min="11266" max="11266" width="14.625" style="1" customWidth="1"/>
    <col min="11267" max="11267" width="7.875" style="1" customWidth="1"/>
    <col min="11268" max="11268" width="13.875" style="1" customWidth="1"/>
    <col min="11269" max="11269" width="19.125" style="1" customWidth="1"/>
    <col min="11270" max="11270" width="11.125" style="1" customWidth="1"/>
    <col min="11271" max="11271" width="5.75" style="1" customWidth="1"/>
    <col min="11272" max="11272" width="19.75" style="1" customWidth="1"/>
    <col min="11273" max="11273" width="8.625" style="1" customWidth="1"/>
    <col min="11274" max="11274" width="9.125" style="1" customWidth="1"/>
    <col min="11275" max="11519" width="9" style="1"/>
    <col min="11520" max="11520" width="5.375" style="1" customWidth="1"/>
    <col min="11521" max="11521" width="3.875" style="1" customWidth="1"/>
    <col min="11522" max="11522" width="14.625" style="1" customWidth="1"/>
    <col min="11523" max="11523" width="7.875" style="1" customWidth="1"/>
    <col min="11524" max="11524" width="13.875" style="1" customWidth="1"/>
    <col min="11525" max="11525" width="19.125" style="1" customWidth="1"/>
    <col min="11526" max="11526" width="11.125" style="1" customWidth="1"/>
    <col min="11527" max="11527" width="5.75" style="1" customWidth="1"/>
    <col min="11528" max="11528" width="19.75" style="1" customWidth="1"/>
    <col min="11529" max="11529" width="8.625" style="1" customWidth="1"/>
    <col min="11530" max="11530" width="9.125" style="1" customWidth="1"/>
    <col min="11531" max="11775" width="9" style="1"/>
    <col min="11776" max="11776" width="5.375" style="1" customWidth="1"/>
    <col min="11777" max="11777" width="3.875" style="1" customWidth="1"/>
    <col min="11778" max="11778" width="14.625" style="1" customWidth="1"/>
    <col min="11779" max="11779" width="7.875" style="1" customWidth="1"/>
    <col min="11780" max="11780" width="13.875" style="1" customWidth="1"/>
    <col min="11781" max="11781" width="19.125" style="1" customWidth="1"/>
    <col min="11782" max="11782" width="11.125" style="1" customWidth="1"/>
    <col min="11783" max="11783" width="5.75" style="1" customWidth="1"/>
    <col min="11784" max="11784" width="19.75" style="1" customWidth="1"/>
    <col min="11785" max="11785" width="8.625" style="1" customWidth="1"/>
    <col min="11786" max="11786" width="9.125" style="1" customWidth="1"/>
    <col min="11787" max="12031" width="9" style="1"/>
    <col min="12032" max="12032" width="5.375" style="1" customWidth="1"/>
    <col min="12033" max="12033" width="3.875" style="1" customWidth="1"/>
    <col min="12034" max="12034" width="14.625" style="1" customWidth="1"/>
    <col min="12035" max="12035" width="7.875" style="1" customWidth="1"/>
    <col min="12036" max="12036" width="13.875" style="1" customWidth="1"/>
    <col min="12037" max="12037" width="19.125" style="1" customWidth="1"/>
    <col min="12038" max="12038" width="11.125" style="1" customWidth="1"/>
    <col min="12039" max="12039" width="5.75" style="1" customWidth="1"/>
    <col min="12040" max="12040" width="19.75" style="1" customWidth="1"/>
    <col min="12041" max="12041" width="8.625" style="1" customWidth="1"/>
    <col min="12042" max="12042" width="9.125" style="1" customWidth="1"/>
    <col min="12043" max="12287" width="9" style="1"/>
    <col min="12288" max="12288" width="5.375" style="1" customWidth="1"/>
    <col min="12289" max="12289" width="3.875" style="1" customWidth="1"/>
    <col min="12290" max="12290" width="14.625" style="1" customWidth="1"/>
    <col min="12291" max="12291" width="7.875" style="1" customWidth="1"/>
    <col min="12292" max="12292" width="13.875" style="1" customWidth="1"/>
    <col min="12293" max="12293" width="19.125" style="1" customWidth="1"/>
    <col min="12294" max="12294" width="11.125" style="1" customWidth="1"/>
    <col min="12295" max="12295" width="5.75" style="1" customWidth="1"/>
    <col min="12296" max="12296" width="19.75" style="1" customWidth="1"/>
    <col min="12297" max="12297" width="8.625" style="1" customWidth="1"/>
    <col min="12298" max="12298" width="9.125" style="1" customWidth="1"/>
    <col min="12299" max="12543" width="9" style="1"/>
    <col min="12544" max="12544" width="5.375" style="1" customWidth="1"/>
    <col min="12545" max="12545" width="3.875" style="1" customWidth="1"/>
    <col min="12546" max="12546" width="14.625" style="1" customWidth="1"/>
    <col min="12547" max="12547" width="7.875" style="1" customWidth="1"/>
    <col min="12548" max="12548" width="13.875" style="1" customWidth="1"/>
    <col min="12549" max="12549" width="19.125" style="1" customWidth="1"/>
    <col min="12550" max="12550" width="11.125" style="1" customWidth="1"/>
    <col min="12551" max="12551" width="5.75" style="1" customWidth="1"/>
    <col min="12552" max="12552" width="19.75" style="1" customWidth="1"/>
    <col min="12553" max="12553" width="8.625" style="1" customWidth="1"/>
    <col min="12554" max="12554" width="9.125" style="1" customWidth="1"/>
    <col min="12555" max="12799" width="9" style="1"/>
    <col min="12800" max="12800" width="5.375" style="1" customWidth="1"/>
    <col min="12801" max="12801" width="3.875" style="1" customWidth="1"/>
    <col min="12802" max="12802" width="14.625" style="1" customWidth="1"/>
    <col min="12803" max="12803" width="7.875" style="1" customWidth="1"/>
    <col min="12804" max="12804" width="13.875" style="1" customWidth="1"/>
    <col min="12805" max="12805" width="19.125" style="1" customWidth="1"/>
    <col min="12806" max="12806" width="11.125" style="1" customWidth="1"/>
    <col min="12807" max="12807" width="5.75" style="1" customWidth="1"/>
    <col min="12808" max="12808" width="19.75" style="1" customWidth="1"/>
    <col min="12809" max="12809" width="8.625" style="1" customWidth="1"/>
    <col min="12810" max="12810" width="9.125" style="1" customWidth="1"/>
    <col min="12811" max="13055" width="9" style="1"/>
    <col min="13056" max="13056" width="5.375" style="1" customWidth="1"/>
    <col min="13057" max="13057" width="3.875" style="1" customWidth="1"/>
    <col min="13058" max="13058" width="14.625" style="1" customWidth="1"/>
    <col min="13059" max="13059" width="7.875" style="1" customWidth="1"/>
    <col min="13060" max="13060" width="13.875" style="1" customWidth="1"/>
    <col min="13061" max="13061" width="19.125" style="1" customWidth="1"/>
    <col min="13062" max="13062" width="11.125" style="1" customWidth="1"/>
    <col min="13063" max="13063" width="5.75" style="1" customWidth="1"/>
    <col min="13064" max="13064" width="19.75" style="1" customWidth="1"/>
    <col min="13065" max="13065" width="8.625" style="1" customWidth="1"/>
    <col min="13066" max="13066" width="9.125" style="1" customWidth="1"/>
    <col min="13067" max="13311" width="9" style="1"/>
    <col min="13312" max="13312" width="5.375" style="1" customWidth="1"/>
    <col min="13313" max="13313" width="3.875" style="1" customWidth="1"/>
    <col min="13314" max="13314" width="14.625" style="1" customWidth="1"/>
    <col min="13315" max="13315" width="7.875" style="1" customWidth="1"/>
    <col min="13316" max="13316" width="13.875" style="1" customWidth="1"/>
    <col min="13317" max="13317" width="19.125" style="1" customWidth="1"/>
    <col min="13318" max="13318" width="11.125" style="1" customWidth="1"/>
    <col min="13319" max="13319" width="5.75" style="1" customWidth="1"/>
    <col min="13320" max="13320" width="19.75" style="1" customWidth="1"/>
    <col min="13321" max="13321" width="8.625" style="1" customWidth="1"/>
    <col min="13322" max="13322" width="9.125" style="1" customWidth="1"/>
    <col min="13323" max="13567" width="9" style="1"/>
    <col min="13568" max="13568" width="5.375" style="1" customWidth="1"/>
    <col min="13569" max="13569" width="3.875" style="1" customWidth="1"/>
    <col min="13570" max="13570" width="14.625" style="1" customWidth="1"/>
    <col min="13571" max="13571" width="7.875" style="1" customWidth="1"/>
    <col min="13572" max="13572" width="13.875" style="1" customWidth="1"/>
    <col min="13573" max="13573" width="19.125" style="1" customWidth="1"/>
    <col min="13574" max="13574" width="11.125" style="1" customWidth="1"/>
    <col min="13575" max="13575" width="5.75" style="1" customWidth="1"/>
    <col min="13576" max="13576" width="19.75" style="1" customWidth="1"/>
    <col min="13577" max="13577" width="8.625" style="1" customWidth="1"/>
    <col min="13578" max="13578" width="9.125" style="1" customWidth="1"/>
    <col min="13579" max="13823" width="9" style="1"/>
    <col min="13824" max="13824" width="5.375" style="1" customWidth="1"/>
    <col min="13825" max="13825" width="3.875" style="1" customWidth="1"/>
    <col min="13826" max="13826" width="14.625" style="1" customWidth="1"/>
    <col min="13827" max="13827" width="7.875" style="1" customWidth="1"/>
    <col min="13828" max="13828" width="13.875" style="1" customWidth="1"/>
    <col min="13829" max="13829" width="19.125" style="1" customWidth="1"/>
    <col min="13830" max="13830" width="11.125" style="1" customWidth="1"/>
    <col min="13831" max="13831" width="5.75" style="1" customWidth="1"/>
    <col min="13832" max="13832" width="19.75" style="1" customWidth="1"/>
    <col min="13833" max="13833" width="8.625" style="1" customWidth="1"/>
    <col min="13834" max="13834" width="9.125" style="1" customWidth="1"/>
    <col min="13835" max="14079" width="9" style="1"/>
    <col min="14080" max="14080" width="5.375" style="1" customWidth="1"/>
    <col min="14081" max="14081" width="3.875" style="1" customWidth="1"/>
    <col min="14082" max="14082" width="14.625" style="1" customWidth="1"/>
    <col min="14083" max="14083" width="7.875" style="1" customWidth="1"/>
    <col min="14084" max="14084" width="13.875" style="1" customWidth="1"/>
    <col min="14085" max="14085" width="19.125" style="1" customWidth="1"/>
    <col min="14086" max="14086" width="11.125" style="1" customWidth="1"/>
    <col min="14087" max="14087" width="5.75" style="1" customWidth="1"/>
    <col min="14088" max="14088" width="19.75" style="1" customWidth="1"/>
    <col min="14089" max="14089" width="8.625" style="1" customWidth="1"/>
    <col min="14090" max="14090" width="9.125" style="1" customWidth="1"/>
    <col min="14091" max="14335" width="9" style="1"/>
    <col min="14336" max="14336" width="5.375" style="1" customWidth="1"/>
    <col min="14337" max="14337" width="3.875" style="1" customWidth="1"/>
    <col min="14338" max="14338" width="14.625" style="1" customWidth="1"/>
    <col min="14339" max="14339" width="7.875" style="1" customWidth="1"/>
    <col min="14340" max="14340" width="13.875" style="1" customWidth="1"/>
    <col min="14341" max="14341" width="19.125" style="1" customWidth="1"/>
    <col min="14342" max="14342" width="11.125" style="1" customWidth="1"/>
    <col min="14343" max="14343" width="5.75" style="1" customWidth="1"/>
    <col min="14344" max="14344" width="19.75" style="1" customWidth="1"/>
    <col min="14345" max="14345" width="8.625" style="1" customWidth="1"/>
    <col min="14346" max="14346" width="9.125" style="1" customWidth="1"/>
    <col min="14347" max="14591" width="9" style="1"/>
    <col min="14592" max="14592" width="5.375" style="1" customWidth="1"/>
    <col min="14593" max="14593" width="3.875" style="1" customWidth="1"/>
    <col min="14594" max="14594" width="14.625" style="1" customWidth="1"/>
    <col min="14595" max="14595" width="7.875" style="1" customWidth="1"/>
    <col min="14596" max="14596" width="13.875" style="1" customWidth="1"/>
    <col min="14597" max="14597" width="19.125" style="1" customWidth="1"/>
    <col min="14598" max="14598" width="11.125" style="1" customWidth="1"/>
    <col min="14599" max="14599" width="5.75" style="1" customWidth="1"/>
    <col min="14600" max="14600" width="19.75" style="1" customWidth="1"/>
    <col min="14601" max="14601" width="8.625" style="1" customWidth="1"/>
    <col min="14602" max="14602" width="9.125" style="1" customWidth="1"/>
    <col min="14603" max="14847" width="9" style="1"/>
    <col min="14848" max="14848" width="5.375" style="1" customWidth="1"/>
    <col min="14849" max="14849" width="3.875" style="1" customWidth="1"/>
    <col min="14850" max="14850" width="14.625" style="1" customWidth="1"/>
    <col min="14851" max="14851" width="7.875" style="1" customWidth="1"/>
    <col min="14852" max="14852" width="13.875" style="1" customWidth="1"/>
    <col min="14853" max="14853" width="19.125" style="1" customWidth="1"/>
    <col min="14854" max="14854" width="11.125" style="1" customWidth="1"/>
    <col min="14855" max="14855" width="5.75" style="1" customWidth="1"/>
    <col min="14856" max="14856" width="19.75" style="1" customWidth="1"/>
    <col min="14857" max="14857" width="8.625" style="1" customWidth="1"/>
    <col min="14858" max="14858" width="9.125" style="1" customWidth="1"/>
    <col min="14859" max="15103" width="9" style="1"/>
    <col min="15104" max="15104" width="5.375" style="1" customWidth="1"/>
    <col min="15105" max="15105" width="3.875" style="1" customWidth="1"/>
    <col min="15106" max="15106" width="14.625" style="1" customWidth="1"/>
    <col min="15107" max="15107" width="7.875" style="1" customWidth="1"/>
    <col min="15108" max="15108" width="13.875" style="1" customWidth="1"/>
    <col min="15109" max="15109" width="19.125" style="1" customWidth="1"/>
    <col min="15110" max="15110" width="11.125" style="1" customWidth="1"/>
    <col min="15111" max="15111" width="5.75" style="1" customWidth="1"/>
    <col min="15112" max="15112" width="19.75" style="1" customWidth="1"/>
    <col min="15113" max="15113" width="8.625" style="1" customWidth="1"/>
    <col min="15114" max="15114" width="9.125" style="1" customWidth="1"/>
    <col min="15115" max="15359" width="9" style="1"/>
    <col min="15360" max="15360" width="5.375" style="1" customWidth="1"/>
    <col min="15361" max="15361" width="3.875" style="1" customWidth="1"/>
    <col min="15362" max="15362" width="14.625" style="1" customWidth="1"/>
    <col min="15363" max="15363" width="7.875" style="1" customWidth="1"/>
    <col min="15364" max="15364" width="13.875" style="1" customWidth="1"/>
    <col min="15365" max="15365" width="19.125" style="1" customWidth="1"/>
    <col min="15366" max="15366" width="11.125" style="1" customWidth="1"/>
    <col min="15367" max="15367" width="5.75" style="1" customWidth="1"/>
    <col min="15368" max="15368" width="19.75" style="1" customWidth="1"/>
    <col min="15369" max="15369" width="8.625" style="1" customWidth="1"/>
    <col min="15370" max="15370" width="9.125" style="1" customWidth="1"/>
    <col min="15371" max="15615" width="9" style="1"/>
    <col min="15616" max="15616" width="5.375" style="1" customWidth="1"/>
    <col min="15617" max="15617" width="3.875" style="1" customWidth="1"/>
    <col min="15618" max="15618" width="14.625" style="1" customWidth="1"/>
    <col min="15619" max="15619" width="7.875" style="1" customWidth="1"/>
    <col min="15620" max="15620" width="13.875" style="1" customWidth="1"/>
    <col min="15621" max="15621" width="19.125" style="1" customWidth="1"/>
    <col min="15622" max="15622" width="11.125" style="1" customWidth="1"/>
    <col min="15623" max="15623" width="5.75" style="1" customWidth="1"/>
    <col min="15624" max="15624" width="19.75" style="1" customWidth="1"/>
    <col min="15625" max="15625" width="8.625" style="1" customWidth="1"/>
    <col min="15626" max="15626" width="9.125" style="1" customWidth="1"/>
    <col min="15627" max="15871" width="9" style="1"/>
    <col min="15872" max="15872" width="5.375" style="1" customWidth="1"/>
    <col min="15873" max="15873" width="3.875" style="1" customWidth="1"/>
    <col min="15874" max="15874" width="14.625" style="1" customWidth="1"/>
    <col min="15875" max="15875" width="7.875" style="1" customWidth="1"/>
    <col min="15876" max="15876" width="13.875" style="1" customWidth="1"/>
    <col min="15877" max="15877" width="19.125" style="1" customWidth="1"/>
    <col min="15878" max="15878" width="11.125" style="1" customWidth="1"/>
    <col min="15879" max="15879" width="5.75" style="1" customWidth="1"/>
    <col min="15880" max="15880" width="19.75" style="1" customWidth="1"/>
    <col min="15881" max="15881" width="8.625" style="1" customWidth="1"/>
    <col min="15882" max="15882" width="9.125" style="1" customWidth="1"/>
    <col min="15883" max="16127" width="9" style="1"/>
    <col min="16128" max="16128" width="5.375" style="1" customWidth="1"/>
    <col min="16129" max="16129" width="3.875" style="1" customWidth="1"/>
    <col min="16130" max="16130" width="14.625" style="1" customWidth="1"/>
    <col min="16131" max="16131" width="7.875" style="1" customWidth="1"/>
    <col min="16132" max="16132" width="13.875" style="1" customWidth="1"/>
    <col min="16133" max="16133" width="19.125" style="1" customWidth="1"/>
    <col min="16134" max="16134" width="11.125" style="1" customWidth="1"/>
    <col min="16135" max="16135" width="5.75" style="1" customWidth="1"/>
    <col min="16136" max="16136" width="19.75" style="1" customWidth="1"/>
    <col min="16137" max="16137" width="8.625" style="1" customWidth="1"/>
    <col min="16138" max="16138" width="9.125" style="1" customWidth="1"/>
    <col min="16139" max="16384" width="9" style="1"/>
  </cols>
  <sheetData>
    <row r="1" spans="2:14" ht="6.75" customHeight="1"/>
    <row r="2" spans="2:14">
      <c r="B2" s="82" t="s">
        <v>666</v>
      </c>
    </row>
    <row r="3" spans="2:14" ht="29.25" customHeight="1">
      <c r="B3" s="1430" t="s">
        <v>239</v>
      </c>
      <c r="C3" s="1430"/>
      <c r="D3" s="1430"/>
      <c r="E3" s="1430"/>
      <c r="F3" s="1430"/>
      <c r="G3" s="1430"/>
      <c r="H3" s="1430"/>
      <c r="I3" s="1430"/>
      <c r="J3" s="1430"/>
    </row>
    <row r="4" spans="2:14" s="2" customFormat="1" ht="23.25" customHeight="1">
      <c r="B4" s="1407" t="s">
        <v>295</v>
      </c>
      <c r="C4" s="1408"/>
      <c r="D4" s="1408"/>
      <c r="E4" s="1407"/>
      <c r="F4" s="1407"/>
      <c r="G4" s="1407"/>
      <c r="H4" s="1408"/>
      <c r="I4" s="1408"/>
      <c r="J4" s="1408"/>
    </row>
    <row r="5" spans="2:14" ht="29.25" customHeight="1">
      <c r="B5" s="93" t="s">
        <v>299</v>
      </c>
      <c r="C5" s="1434" t="str">
        <f>+IF('신고서(1쪽)'!D5="","",'신고서(1쪽)'!D5)</f>
        <v/>
      </c>
      <c r="D5" s="1435"/>
      <c r="E5" s="1404" t="s">
        <v>300</v>
      </c>
      <c r="F5" s="1405"/>
      <c r="G5" s="1406"/>
      <c r="H5" s="1416" t="str">
        <f>+IF('신고서(1쪽)'!T5="","",'신고서(1쪽)'!T5)</f>
        <v>-</v>
      </c>
      <c r="I5" s="1417"/>
      <c r="J5" s="1418"/>
    </row>
    <row r="6" spans="2:14" s="3" customFormat="1" ht="25.5" customHeight="1">
      <c r="B6" s="94" t="s">
        <v>301</v>
      </c>
      <c r="C6" s="1436" t="str">
        <f>+IF('신고서(1쪽)'!D6="","",'신고서(1쪽)'!D6)</f>
        <v>주식회사 프로워크</v>
      </c>
      <c r="D6" s="1436"/>
      <c r="E6" s="1414" t="s">
        <v>302</v>
      </c>
      <c r="F6" s="1414"/>
      <c r="G6" s="1414"/>
      <c r="H6" s="1419" t="str">
        <f>+IF('신고서(1쪽)'!T6="","",'신고서(1쪽)'!T6)</f>
        <v>751-81-00863</v>
      </c>
      <c r="I6" s="1420"/>
      <c r="J6" s="1421"/>
      <c r="N6" s="92"/>
    </row>
    <row r="7" spans="2:14" s="2" customFormat="1" ht="12" customHeight="1">
      <c r="B7" s="1413"/>
      <c r="C7" s="1413"/>
      <c r="D7" s="1413"/>
      <c r="E7" s="1413"/>
      <c r="F7" s="1413"/>
      <c r="G7" s="1413"/>
      <c r="H7" s="1413"/>
      <c r="I7" s="209"/>
      <c r="K7" s="3"/>
      <c r="L7" s="3"/>
      <c r="M7" s="3"/>
    </row>
    <row r="8" spans="2:14" s="2" customFormat="1" ht="21.75" customHeight="1">
      <c r="B8" s="1422" t="s">
        <v>667</v>
      </c>
      <c r="C8" s="1422"/>
      <c r="D8" s="1422"/>
      <c r="E8" s="1422"/>
      <c r="F8" s="1422"/>
      <c r="G8" s="1422"/>
      <c r="H8" s="1422"/>
      <c r="I8" s="1422"/>
      <c r="J8" s="1422"/>
      <c r="K8" s="3"/>
      <c r="L8" s="3"/>
      <c r="M8" s="3"/>
    </row>
    <row r="9" spans="2:14" s="3" customFormat="1" ht="20.25" customHeight="1">
      <c r="B9" s="1401" t="s">
        <v>429</v>
      </c>
      <c r="C9" s="1402"/>
      <c r="D9" s="1401" t="s">
        <v>195</v>
      </c>
      <c r="E9" s="1403"/>
      <c r="F9" s="1402"/>
      <c r="G9" s="1401" t="s">
        <v>198</v>
      </c>
      <c r="H9" s="1403"/>
      <c r="I9" s="1403"/>
      <c r="J9" s="1402"/>
    </row>
    <row r="10" spans="2:14" s="3" customFormat="1" ht="36" customHeight="1">
      <c r="B10" s="1411" t="s">
        <v>303</v>
      </c>
      <c r="C10" s="1399" t="s">
        <v>238</v>
      </c>
      <c r="D10" s="1399" t="s">
        <v>304</v>
      </c>
      <c r="E10" s="1411" t="s">
        <v>305</v>
      </c>
      <c r="F10" s="1399" t="s">
        <v>197</v>
      </c>
      <c r="G10" s="1409" t="s">
        <v>508</v>
      </c>
      <c r="H10" s="1411" t="s">
        <v>306</v>
      </c>
      <c r="I10" s="1399" t="s">
        <v>589</v>
      </c>
      <c r="J10" s="1399" t="s">
        <v>590</v>
      </c>
    </row>
    <row r="11" spans="2:14" s="3" customFormat="1" ht="36" customHeight="1" thickBot="1">
      <c r="B11" s="1400"/>
      <c r="C11" s="1415"/>
      <c r="D11" s="1415"/>
      <c r="E11" s="1400"/>
      <c r="F11" s="1400"/>
      <c r="G11" s="1410"/>
      <c r="H11" s="1412"/>
      <c r="I11" s="1423"/>
      <c r="J11" s="1415"/>
    </row>
    <row r="12" spans="2:14" s="3" customFormat="1" ht="26.1" customHeight="1">
      <c r="B12" s="234" t="s">
        <v>228</v>
      </c>
      <c r="C12" s="63"/>
      <c r="D12" s="67" t="s">
        <v>243</v>
      </c>
      <c r="E12" s="148"/>
      <c r="F12" s="89"/>
      <c r="G12" s="114"/>
      <c r="H12" s="64"/>
      <c r="I12" s="240"/>
      <c r="J12" s="237"/>
    </row>
    <row r="13" spans="2:14" s="3" customFormat="1" ht="26.1" customHeight="1">
      <c r="B13" s="235" t="s">
        <v>228</v>
      </c>
      <c r="C13" s="61"/>
      <c r="D13" s="68" t="s">
        <v>242</v>
      </c>
      <c r="E13" s="149"/>
      <c r="F13" s="90"/>
      <c r="G13" s="115"/>
      <c r="H13" s="60"/>
      <c r="I13" s="241"/>
      <c r="J13" s="238"/>
    </row>
    <row r="14" spans="2:14" s="3" customFormat="1" ht="26.1" customHeight="1">
      <c r="B14" s="235" t="s">
        <v>228</v>
      </c>
      <c r="C14" s="61"/>
      <c r="D14" s="68" t="s">
        <v>242</v>
      </c>
      <c r="E14" s="149"/>
      <c r="F14" s="90"/>
      <c r="G14" s="115"/>
      <c r="H14" s="60"/>
      <c r="I14" s="241"/>
      <c r="J14" s="238"/>
    </row>
    <row r="15" spans="2:14" s="3" customFormat="1" ht="26.1" customHeight="1">
      <c r="B15" s="235" t="s">
        <v>228</v>
      </c>
      <c r="C15" s="61"/>
      <c r="D15" s="68" t="s">
        <v>242</v>
      </c>
      <c r="E15" s="149"/>
      <c r="F15" s="90"/>
      <c r="G15" s="115"/>
      <c r="H15" s="60"/>
      <c r="I15" s="241"/>
      <c r="J15" s="238"/>
    </row>
    <row r="16" spans="2:14" s="3" customFormat="1" ht="26.1" customHeight="1">
      <c r="B16" s="235" t="s">
        <v>228</v>
      </c>
      <c r="C16" s="61"/>
      <c r="D16" s="68" t="s">
        <v>242</v>
      </c>
      <c r="E16" s="149"/>
      <c r="F16" s="90"/>
      <c r="G16" s="115"/>
      <c r="H16" s="60"/>
      <c r="I16" s="241"/>
      <c r="J16" s="238"/>
    </row>
    <row r="17" spans="2:12" s="3" customFormat="1" ht="26.1" customHeight="1">
      <c r="B17" s="235" t="s">
        <v>228</v>
      </c>
      <c r="C17" s="61"/>
      <c r="D17" s="68" t="s">
        <v>242</v>
      </c>
      <c r="E17" s="149"/>
      <c r="F17" s="90"/>
      <c r="G17" s="115"/>
      <c r="H17" s="60"/>
      <c r="I17" s="241"/>
      <c r="J17" s="238"/>
    </row>
    <row r="18" spans="2:12" s="3" customFormat="1" ht="26.1" customHeight="1">
      <c r="B18" s="235" t="s">
        <v>228</v>
      </c>
      <c r="C18" s="61"/>
      <c r="D18" s="68" t="s">
        <v>242</v>
      </c>
      <c r="E18" s="149"/>
      <c r="F18" s="90"/>
      <c r="G18" s="115"/>
      <c r="H18" s="60"/>
      <c r="I18" s="241"/>
      <c r="J18" s="238"/>
    </row>
    <row r="19" spans="2:12" s="3" customFormat="1" ht="26.1" customHeight="1">
      <c r="B19" s="235" t="s">
        <v>228</v>
      </c>
      <c r="C19" s="61"/>
      <c r="D19" s="68" t="s">
        <v>242</v>
      </c>
      <c r="E19" s="149"/>
      <c r="F19" s="90"/>
      <c r="G19" s="115"/>
      <c r="H19" s="60"/>
      <c r="I19" s="241"/>
      <c r="J19" s="238"/>
    </row>
    <row r="20" spans="2:12" s="3" customFormat="1" ht="26.1" customHeight="1">
      <c r="B20" s="235" t="s">
        <v>228</v>
      </c>
      <c r="C20" s="61"/>
      <c r="D20" s="68" t="s">
        <v>244</v>
      </c>
      <c r="E20" s="149"/>
      <c r="F20" s="90"/>
      <c r="G20" s="115"/>
      <c r="H20" s="60"/>
      <c r="I20" s="241"/>
      <c r="J20" s="238"/>
    </row>
    <row r="21" spans="2:12" s="3" customFormat="1" ht="26.1" customHeight="1" thickBot="1">
      <c r="B21" s="236" t="s">
        <v>228</v>
      </c>
      <c r="C21" s="65"/>
      <c r="D21" s="69" t="s">
        <v>243</v>
      </c>
      <c r="E21" s="150"/>
      <c r="F21" s="91"/>
      <c r="G21" s="116"/>
      <c r="H21" s="66"/>
      <c r="I21" s="242"/>
      <c r="J21" s="239"/>
    </row>
    <row r="22" spans="2:12" s="3" customFormat="1" ht="27.95" customHeight="1">
      <c r="B22" s="151"/>
      <c r="C22" s="151"/>
      <c r="D22" s="1431" t="s">
        <v>237</v>
      </c>
      <c r="E22" s="1432"/>
      <c r="F22" s="1432"/>
      <c r="G22" s="1433"/>
      <c r="H22" s="70">
        <f>SUM(H12:H21)</f>
        <v>0</v>
      </c>
      <c r="I22" s="152"/>
      <c r="J22" s="152"/>
    </row>
    <row r="23" spans="2:12" ht="12" customHeight="1">
      <c r="B23" s="1440" t="s">
        <v>240</v>
      </c>
      <c r="C23" s="1440"/>
      <c r="D23" s="1440"/>
      <c r="E23" s="1440"/>
      <c r="F23" s="1440"/>
      <c r="G23" s="1440"/>
      <c r="H23" s="1440"/>
      <c r="I23" s="1440"/>
      <c r="J23" s="1440"/>
      <c r="K23" s="62"/>
      <c r="L23" s="62"/>
    </row>
    <row r="24" spans="2:12" ht="12" customHeight="1">
      <c r="B24" s="1440"/>
      <c r="C24" s="1440"/>
      <c r="D24" s="1440"/>
      <c r="E24" s="1440"/>
      <c r="F24" s="1440"/>
      <c r="G24" s="1440"/>
      <c r="H24" s="1440"/>
      <c r="I24" s="1440"/>
      <c r="J24" s="1440"/>
      <c r="K24" s="62"/>
      <c r="L24" s="62"/>
    </row>
    <row r="25" spans="2:12" ht="24" customHeight="1" thickBot="1">
      <c r="B25" s="1441">
        <f ca="1">TODAY()</f>
        <v>46030</v>
      </c>
      <c r="C25" s="1442"/>
      <c r="D25" s="1442"/>
      <c r="E25" s="1442"/>
      <c r="F25" s="1442"/>
      <c r="G25" s="1442"/>
      <c r="H25" s="1442"/>
      <c r="I25" s="1442"/>
      <c r="J25" s="1443"/>
    </row>
    <row r="26" spans="2:12" ht="24" customHeight="1" thickBot="1">
      <c r="B26" s="95"/>
      <c r="C26" s="96"/>
      <c r="D26" s="96"/>
      <c r="E26" s="97" t="s">
        <v>307</v>
      </c>
      <c r="F26" s="1434" t="str">
        <f>+IF('신고서(1쪽)'!D5="","",'신고서(1쪽)'!D5)</f>
        <v/>
      </c>
      <c r="G26" s="1444"/>
      <c r="H26" s="1437" t="s">
        <v>241</v>
      </c>
      <c r="I26" s="1438"/>
      <c r="J26" s="1439"/>
    </row>
    <row r="27" spans="2:12" ht="6.75" customHeight="1" thickBot="1"/>
    <row r="28" spans="2:12" ht="17.25" customHeight="1" thickBot="1">
      <c r="B28" s="1371" t="s">
        <v>139</v>
      </c>
      <c r="C28" s="1372"/>
      <c r="D28" s="1372"/>
      <c r="E28" s="1372"/>
      <c r="F28" s="1372"/>
      <c r="G28" s="1372"/>
      <c r="H28" s="1372"/>
      <c r="I28" s="1372"/>
      <c r="J28" s="1373"/>
    </row>
    <row r="29" spans="2:12" ht="13.5" customHeight="1">
      <c r="B29" s="1445" t="s">
        <v>509</v>
      </c>
      <c r="C29" s="1446"/>
      <c r="D29" s="1446"/>
      <c r="E29" s="1446"/>
      <c r="F29" s="1446"/>
      <c r="G29" s="1446"/>
      <c r="H29" s="1446"/>
      <c r="I29" s="1446"/>
      <c r="J29" s="1447"/>
    </row>
    <row r="30" spans="2:12" ht="13.5" customHeight="1">
      <c r="B30" s="1424" t="s">
        <v>510</v>
      </c>
      <c r="C30" s="1425"/>
      <c r="D30" s="1425"/>
      <c r="E30" s="1425"/>
      <c r="F30" s="1425"/>
      <c r="G30" s="1425"/>
      <c r="H30" s="1425"/>
      <c r="I30" s="1425"/>
      <c r="J30" s="1426"/>
    </row>
    <row r="31" spans="2:12" ht="13.5" customHeight="1">
      <c r="B31" s="1424" t="s">
        <v>511</v>
      </c>
      <c r="C31" s="1425"/>
      <c r="D31" s="1425"/>
      <c r="E31" s="1425"/>
      <c r="F31" s="1425"/>
      <c r="G31" s="1425"/>
      <c r="H31" s="1425"/>
      <c r="I31" s="1425"/>
      <c r="J31" s="1426"/>
    </row>
    <row r="32" spans="2:12" ht="13.5" customHeight="1">
      <c r="B32" s="1424" t="s">
        <v>512</v>
      </c>
      <c r="C32" s="1425"/>
      <c r="D32" s="1425"/>
      <c r="E32" s="1425"/>
      <c r="F32" s="1425"/>
      <c r="G32" s="1425"/>
      <c r="H32" s="1425"/>
      <c r="I32" s="1425"/>
      <c r="J32" s="1426"/>
    </row>
    <row r="33" spans="2:10" ht="13.5" customHeight="1">
      <c r="B33" s="1424" t="s">
        <v>513</v>
      </c>
      <c r="C33" s="1425"/>
      <c r="D33" s="1425"/>
      <c r="E33" s="1425"/>
      <c r="F33" s="1425"/>
      <c r="G33" s="1425"/>
      <c r="H33" s="1425"/>
      <c r="I33" s="1425"/>
      <c r="J33" s="1426"/>
    </row>
    <row r="34" spans="2:10" ht="13.5" customHeight="1">
      <c r="B34" s="1424" t="s">
        <v>514</v>
      </c>
      <c r="C34" s="1425"/>
      <c r="D34" s="1425"/>
      <c r="E34" s="1425"/>
      <c r="F34" s="1425"/>
      <c r="G34" s="1425"/>
      <c r="H34" s="1425"/>
      <c r="I34" s="1425"/>
      <c r="J34" s="1426"/>
    </row>
    <row r="35" spans="2:10" ht="13.5" customHeight="1">
      <c r="B35" s="1424" t="s">
        <v>515</v>
      </c>
      <c r="C35" s="1425"/>
      <c r="D35" s="1425"/>
      <c r="E35" s="1425"/>
      <c r="F35" s="1425"/>
      <c r="G35" s="1425"/>
      <c r="H35" s="1425"/>
      <c r="I35" s="1425"/>
      <c r="J35" s="1426"/>
    </row>
    <row r="36" spans="2:10" ht="13.5" customHeight="1">
      <c r="B36" s="1424" t="s">
        <v>516</v>
      </c>
      <c r="C36" s="1425"/>
      <c r="D36" s="1425"/>
      <c r="E36" s="1425"/>
      <c r="F36" s="1425"/>
      <c r="G36" s="1425"/>
      <c r="H36" s="1425"/>
      <c r="I36" s="1425"/>
      <c r="J36" s="1426"/>
    </row>
    <row r="37" spans="2:10" ht="13.5" customHeight="1">
      <c r="B37" s="1424" t="s">
        <v>518</v>
      </c>
      <c r="C37" s="1425"/>
      <c r="D37" s="1425"/>
      <c r="E37" s="1425"/>
      <c r="F37" s="1425"/>
      <c r="G37" s="1425"/>
      <c r="H37" s="1425"/>
      <c r="I37" s="1425"/>
      <c r="J37" s="1426"/>
    </row>
    <row r="38" spans="2:10" ht="13.5" customHeight="1">
      <c r="B38" s="1424" t="s">
        <v>519</v>
      </c>
      <c r="C38" s="1425"/>
      <c r="D38" s="1425"/>
      <c r="E38" s="1425"/>
      <c r="F38" s="1425"/>
      <c r="G38" s="1425"/>
      <c r="H38" s="1425"/>
      <c r="I38" s="1425"/>
      <c r="J38" s="1426"/>
    </row>
    <row r="39" spans="2:10" ht="13.5" customHeight="1">
      <c r="B39" s="1424" t="s">
        <v>520</v>
      </c>
      <c r="C39" s="1425"/>
      <c r="D39" s="1425"/>
      <c r="E39" s="1425"/>
      <c r="F39" s="1425"/>
      <c r="G39" s="1425"/>
      <c r="H39" s="1425"/>
      <c r="I39" s="1425"/>
      <c r="J39" s="1426"/>
    </row>
    <row r="40" spans="2:10" ht="13.5" customHeight="1">
      <c r="B40" s="1424" t="s">
        <v>521</v>
      </c>
      <c r="C40" s="1425"/>
      <c r="D40" s="1425"/>
      <c r="E40" s="1425"/>
      <c r="F40" s="1425"/>
      <c r="G40" s="1425"/>
      <c r="H40" s="1425"/>
      <c r="I40" s="1425"/>
      <c r="J40" s="1426"/>
    </row>
    <row r="41" spans="2:10" ht="13.5" customHeight="1">
      <c r="B41" s="1427" t="s">
        <v>517</v>
      </c>
      <c r="C41" s="1428"/>
      <c r="D41" s="1428"/>
      <c r="E41" s="1428"/>
      <c r="F41" s="1428"/>
      <c r="G41" s="1428"/>
      <c r="H41" s="1428"/>
      <c r="I41" s="1428"/>
      <c r="J41" s="1429"/>
    </row>
    <row r="42" spans="2:10" ht="13.5" customHeight="1">
      <c r="B42" s="1424" t="s">
        <v>522</v>
      </c>
      <c r="C42" s="1425"/>
      <c r="D42" s="1425"/>
      <c r="E42" s="1425"/>
      <c r="F42" s="1425"/>
      <c r="G42" s="1425"/>
      <c r="H42" s="1425"/>
      <c r="I42" s="1425"/>
      <c r="J42" s="1426"/>
    </row>
    <row r="43" spans="2:10" ht="13.5" customHeight="1">
      <c r="B43" s="1424" t="s">
        <v>523</v>
      </c>
      <c r="C43" s="1425"/>
      <c r="D43" s="1425"/>
      <c r="E43" s="1425"/>
      <c r="F43" s="1425"/>
      <c r="G43" s="1425"/>
      <c r="H43" s="1425"/>
      <c r="I43" s="1425"/>
      <c r="J43" s="1426"/>
    </row>
    <row r="44" spans="2:10" ht="13.5" customHeight="1">
      <c r="B44" s="1424" t="s">
        <v>609</v>
      </c>
      <c r="C44" s="1425"/>
      <c r="D44" s="1425"/>
      <c r="E44" s="1425"/>
      <c r="F44" s="1425"/>
      <c r="G44" s="1425"/>
      <c r="H44" s="1425"/>
      <c r="I44" s="1425"/>
      <c r="J44" s="1426"/>
    </row>
    <row r="45" spans="2:10" ht="13.5" customHeight="1">
      <c r="B45" s="1424" t="s">
        <v>610</v>
      </c>
      <c r="C45" s="1425"/>
      <c r="D45" s="1425"/>
      <c r="E45" s="1425"/>
      <c r="F45" s="1425"/>
      <c r="G45" s="1425"/>
      <c r="H45" s="1425"/>
      <c r="I45" s="1425"/>
      <c r="J45" s="1426"/>
    </row>
    <row r="46" spans="2:10" ht="13.5" customHeight="1">
      <c r="B46" s="1424" t="s">
        <v>611</v>
      </c>
      <c r="C46" s="1425"/>
      <c r="D46" s="1425"/>
      <c r="E46" s="1425"/>
      <c r="F46" s="1425"/>
      <c r="G46" s="1425"/>
      <c r="H46" s="1425"/>
      <c r="I46" s="1425"/>
      <c r="J46" s="1426"/>
    </row>
    <row r="47" spans="2:10" ht="5.25" customHeight="1" thickBot="1">
      <c r="B47" s="1448"/>
      <c r="C47" s="1449"/>
      <c r="D47" s="1449"/>
      <c r="E47" s="1449"/>
      <c r="F47" s="1449"/>
      <c r="G47" s="1449"/>
      <c r="H47" s="1449"/>
      <c r="I47" s="1449"/>
      <c r="J47" s="1450"/>
    </row>
    <row r="48" spans="2:10" ht="14.25" thickTop="1"/>
  </sheetData>
  <mergeCells count="47">
    <mergeCell ref="B42:J42"/>
    <mergeCell ref="B28:J28"/>
    <mergeCell ref="B29:J29"/>
    <mergeCell ref="B46:J46"/>
    <mergeCell ref="B47:J47"/>
    <mergeCell ref="B30:J30"/>
    <mergeCell ref="B31:J31"/>
    <mergeCell ref="B32:J32"/>
    <mergeCell ref="B44:J44"/>
    <mergeCell ref="B37:J37"/>
    <mergeCell ref="B36:J36"/>
    <mergeCell ref="B35:J35"/>
    <mergeCell ref="B34:J34"/>
    <mergeCell ref="B33:J33"/>
    <mergeCell ref="B43:J43"/>
    <mergeCell ref="B38:J38"/>
    <mergeCell ref="B39:J39"/>
    <mergeCell ref="B40:J40"/>
    <mergeCell ref="B41:J41"/>
    <mergeCell ref="B45:J45"/>
    <mergeCell ref="B3:J3"/>
    <mergeCell ref="D22:G22"/>
    <mergeCell ref="C5:D5"/>
    <mergeCell ref="C6:D6"/>
    <mergeCell ref="H26:J26"/>
    <mergeCell ref="B23:J24"/>
    <mergeCell ref="B25:J25"/>
    <mergeCell ref="F26:G26"/>
    <mergeCell ref="C10:C11"/>
    <mergeCell ref="B10:B11"/>
    <mergeCell ref="D10:D11"/>
    <mergeCell ref="E10:E11"/>
    <mergeCell ref="F10:F11"/>
    <mergeCell ref="B9:C9"/>
    <mergeCell ref="D9:F9"/>
    <mergeCell ref="E5:G5"/>
    <mergeCell ref="B4:J4"/>
    <mergeCell ref="G10:G11"/>
    <mergeCell ref="H10:H11"/>
    <mergeCell ref="B7:H7"/>
    <mergeCell ref="E6:G6"/>
    <mergeCell ref="J10:J11"/>
    <mergeCell ref="G9:J9"/>
    <mergeCell ref="H5:J5"/>
    <mergeCell ref="H6:J6"/>
    <mergeCell ref="B8:J8"/>
    <mergeCell ref="I10:I11"/>
  </mergeCells>
  <phoneticPr fontId="23" type="noConversion"/>
  <dataValidations count="5">
    <dataValidation type="list" allowBlank="1" showInputMessage="1" showErrorMessage="1" sqref="WVH982851:WVH983073 WLL982851:WLL983073 WBP982851:WBP983073 VRT982851:VRT983073 VHX982851:VHX983073 UYB982851:UYB983073 UOF982851:UOF983073 UEJ982851:UEJ983073 TUN982851:TUN983073 TKR982851:TKR983073 TAV982851:TAV983073 SQZ982851:SQZ983073 SHD982851:SHD983073 RXH982851:RXH983073 RNL982851:RNL983073 RDP982851:RDP983073 QTT982851:QTT983073 QJX982851:QJX983073 QAB982851:QAB983073 PQF982851:PQF983073 PGJ982851:PGJ983073 OWN982851:OWN983073 OMR982851:OMR983073 OCV982851:OCV983073 NSZ982851:NSZ983073 NJD982851:NJD983073 MZH982851:MZH983073 MPL982851:MPL983073 MFP982851:MFP983073 LVT982851:LVT983073 LLX982851:LLX983073 LCB982851:LCB983073 KSF982851:KSF983073 KIJ982851:KIJ983073 JYN982851:JYN983073 JOR982851:JOR983073 JEV982851:JEV983073 IUZ982851:IUZ983073 ILD982851:ILD983073 IBH982851:IBH983073 HRL982851:HRL983073 HHP982851:HHP983073 GXT982851:GXT983073 GNX982851:GNX983073 GEB982851:GEB983073 FUF982851:FUF983073 FKJ982851:FKJ983073 FAN982851:FAN983073 EQR982851:EQR983073 EGV982851:EGV983073 DWZ982851:DWZ983073 DND982851:DND983073 DDH982851:DDH983073 CTL982851:CTL983073 CJP982851:CJP983073 BZT982851:BZT983073 BPX982851:BPX983073 BGB982851:BGB983073 AWF982851:AWF983073 AMJ982851:AMJ983073 ACN982851:ACN983073 SR982851:SR983073 IV982851:IV983073 WVH917315:WVH917537 WLL917315:WLL917537 WBP917315:WBP917537 VRT917315:VRT917537 VHX917315:VHX917537 UYB917315:UYB917537 UOF917315:UOF917537 UEJ917315:UEJ917537 TUN917315:TUN917537 TKR917315:TKR917537 TAV917315:TAV917537 SQZ917315:SQZ917537 SHD917315:SHD917537 RXH917315:RXH917537 RNL917315:RNL917537 RDP917315:RDP917537 QTT917315:QTT917537 QJX917315:QJX917537 QAB917315:QAB917537 PQF917315:PQF917537 PGJ917315:PGJ917537 OWN917315:OWN917537 OMR917315:OMR917537 OCV917315:OCV917537 NSZ917315:NSZ917537 NJD917315:NJD917537 MZH917315:MZH917537 MPL917315:MPL917537 MFP917315:MFP917537 LVT917315:LVT917537 LLX917315:LLX917537 LCB917315:LCB917537 KSF917315:KSF917537 KIJ917315:KIJ917537 JYN917315:JYN917537 JOR917315:JOR917537 JEV917315:JEV917537 IUZ917315:IUZ917537 ILD917315:ILD917537 IBH917315:IBH917537 HRL917315:HRL917537 HHP917315:HHP917537 GXT917315:GXT917537 GNX917315:GNX917537 GEB917315:GEB917537 FUF917315:FUF917537 FKJ917315:FKJ917537 FAN917315:FAN917537 EQR917315:EQR917537 EGV917315:EGV917537 DWZ917315:DWZ917537 DND917315:DND917537 DDH917315:DDH917537 CTL917315:CTL917537 CJP917315:CJP917537 BZT917315:BZT917537 BPX917315:BPX917537 BGB917315:BGB917537 AWF917315:AWF917537 AMJ917315:AMJ917537 ACN917315:ACN917537 SR917315:SR917537 IV917315:IV917537 WVH851779:WVH852001 WLL851779:WLL852001 WBP851779:WBP852001 VRT851779:VRT852001 VHX851779:VHX852001 UYB851779:UYB852001 UOF851779:UOF852001 UEJ851779:UEJ852001 TUN851779:TUN852001 TKR851779:TKR852001 TAV851779:TAV852001 SQZ851779:SQZ852001 SHD851779:SHD852001 RXH851779:RXH852001 RNL851779:RNL852001 RDP851779:RDP852001 QTT851779:QTT852001 QJX851779:QJX852001 QAB851779:QAB852001 PQF851779:PQF852001 PGJ851779:PGJ852001 OWN851779:OWN852001 OMR851779:OMR852001 OCV851779:OCV852001 NSZ851779:NSZ852001 NJD851779:NJD852001 MZH851779:MZH852001 MPL851779:MPL852001 MFP851779:MFP852001 LVT851779:LVT852001 LLX851779:LLX852001 LCB851779:LCB852001 KSF851779:KSF852001 KIJ851779:KIJ852001 JYN851779:JYN852001 JOR851779:JOR852001 JEV851779:JEV852001 IUZ851779:IUZ852001 ILD851779:ILD852001 IBH851779:IBH852001 HRL851779:HRL852001 HHP851779:HHP852001 GXT851779:GXT852001 GNX851779:GNX852001 GEB851779:GEB852001 FUF851779:FUF852001 FKJ851779:FKJ852001 FAN851779:FAN852001 EQR851779:EQR852001 EGV851779:EGV852001 DWZ851779:DWZ852001 DND851779:DND852001 DDH851779:DDH852001 CTL851779:CTL852001 CJP851779:CJP852001 BZT851779:BZT852001 BPX851779:BPX852001 BGB851779:BGB852001 AWF851779:AWF852001 AMJ851779:AMJ852001 ACN851779:ACN852001 SR851779:SR852001 IV851779:IV852001 WVH786243:WVH786465 WLL786243:WLL786465 WBP786243:WBP786465 VRT786243:VRT786465 VHX786243:VHX786465 UYB786243:UYB786465 UOF786243:UOF786465 UEJ786243:UEJ786465 TUN786243:TUN786465 TKR786243:TKR786465 TAV786243:TAV786465 SQZ786243:SQZ786465 SHD786243:SHD786465 RXH786243:RXH786465 RNL786243:RNL786465 RDP786243:RDP786465 QTT786243:QTT786465 QJX786243:QJX786465 QAB786243:QAB786465 PQF786243:PQF786465 PGJ786243:PGJ786465 OWN786243:OWN786465 OMR786243:OMR786465 OCV786243:OCV786465 NSZ786243:NSZ786465 NJD786243:NJD786465 MZH786243:MZH786465 MPL786243:MPL786465 MFP786243:MFP786465 LVT786243:LVT786465 LLX786243:LLX786465 LCB786243:LCB786465 KSF786243:KSF786465 KIJ786243:KIJ786465 JYN786243:JYN786465 JOR786243:JOR786465 JEV786243:JEV786465 IUZ786243:IUZ786465 ILD786243:ILD786465 IBH786243:IBH786465 HRL786243:HRL786465 HHP786243:HHP786465 GXT786243:GXT786465 GNX786243:GNX786465 GEB786243:GEB786465 FUF786243:FUF786465 FKJ786243:FKJ786465 FAN786243:FAN786465 EQR786243:EQR786465 EGV786243:EGV786465 DWZ786243:DWZ786465 DND786243:DND786465 DDH786243:DDH786465 CTL786243:CTL786465 CJP786243:CJP786465 BZT786243:BZT786465 BPX786243:BPX786465 BGB786243:BGB786465 AWF786243:AWF786465 AMJ786243:AMJ786465 ACN786243:ACN786465 SR786243:SR786465 IV786243:IV786465 WVH720707:WVH720929 WLL720707:WLL720929 WBP720707:WBP720929 VRT720707:VRT720929 VHX720707:VHX720929 UYB720707:UYB720929 UOF720707:UOF720929 UEJ720707:UEJ720929 TUN720707:TUN720929 TKR720707:TKR720929 TAV720707:TAV720929 SQZ720707:SQZ720929 SHD720707:SHD720929 RXH720707:RXH720929 RNL720707:RNL720929 RDP720707:RDP720929 QTT720707:QTT720929 QJX720707:QJX720929 QAB720707:QAB720929 PQF720707:PQF720929 PGJ720707:PGJ720929 OWN720707:OWN720929 OMR720707:OMR720929 OCV720707:OCV720929 NSZ720707:NSZ720929 NJD720707:NJD720929 MZH720707:MZH720929 MPL720707:MPL720929 MFP720707:MFP720929 LVT720707:LVT720929 LLX720707:LLX720929 LCB720707:LCB720929 KSF720707:KSF720929 KIJ720707:KIJ720929 JYN720707:JYN720929 JOR720707:JOR720929 JEV720707:JEV720929 IUZ720707:IUZ720929 ILD720707:ILD720929 IBH720707:IBH720929 HRL720707:HRL720929 HHP720707:HHP720929 GXT720707:GXT720929 GNX720707:GNX720929 GEB720707:GEB720929 FUF720707:FUF720929 FKJ720707:FKJ720929 FAN720707:FAN720929 EQR720707:EQR720929 EGV720707:EGV720929 DWZ720707:DWZ720929 DND720707:DND720929 DDH720707:DDH720929 CTL720707:CTL720929 CJP720707:CJP720929 BZT720707:BZT720929 BPX720707:BPX720929 BGB720707:BGB720929 AWF720707:AWF720929 AMJ720707:AMJ720929 ACN720707:ACN720929 SR720707:SR720929 IV720707:IV720929 WVH655171:WVH655393 WLL655171:WLL655393 WBP655171:WBP655393 VRT655171:VRT655393 VHX655171:VHX655393 UYB655171:UYB655393 UOF655171:UOF655393 UEJ655171:UEJ655393 TUN655171:TUN655393 TKR655171:TKR655393 TAV655171:TAV655393 SQZ655171:SQZ655393 SHD655171:SHD655393 RXH655171:RXH655393 RNL655171:RNL655393 RDP655171:RDP655393 QTT655171:QTT655393 QJX655171:QJX655393 QAB655171:QAB655393 PQF655171:PQF655393 PGJ655171:PGJ655393 OWN655171:OWN655393 OMR655171:OMR655393 OCV655171:OCV655393 NSZ655171:NSZ655393 NJD655171:NJD655393 MZH655171:MZH655393 MPL655171:MPL655393 MFP655171:MFP655393 LVT655171:LVT655393 LLX655171:LLX655393 LCB655171:LCB655393 KSF655171:KSF655393 KIJ655171:KIJ655393 JYN655171:JYN655393 JOR655171:JOR655393 JEV655171:JEV655393 IUZ655171:IUZ655393 ILD655171:ILD655393 IBH655171:IBH655393 HRL655171:HRL655393 HHP655171:HHP655393 GXT655171:GXT655393 GNX655171:GNX655393 GEB655171:GEB655393 FUF655171:FUF655393 FKJ655171:FKJ655393 FAN655171:FAN655393 EQR655171:EQR655393 EGV655171:EGV655393 DWZ655171:DWZ655393 DND655171:DND655393 DDH655171:DDH655393 CTL655171:CTL655393 CJP655171:CJP655393 BZT655171:BZT655393 BPX655171:BPX655393 BGB655171:BGB655393 AWF655171:AWF655393 AMJ655171:AMJ655393 ACN655171:ACN655393 SR655171:SR655393 IV655171:IV655393 WVH589635:WVH589857 WLL589635:WLL589857 WBP589635:WBP589857 VRT589635:VRT589857 VHX589635:VHX589857 UYB589635:UYB589857 UOF589635:UOF589857 UEJ589635:UEJ589857 TUN589635:TUN589857 TKR589635:TKR589857 TAV589635:TAV589857 SQZ589635:SQZ589857 SHD589635:SHD589857 RXH589635:RXH589857 RNL589635:RNL589857 RDP589635:RDP589857 QTT589635:QTT589857 QJX589635:QJX589857 QAB589635:QAB589857 PQF589635:PQF589857 PGJ589635:PGJ589857 OWN589635:OWN589857 OMR589635:OMR589857 OCV589635:OCV589857 NSZ589635:NSZ589857 NJD589635:NJD589857 MZH589635:MZH589857 MPL589635:MPL589857 MFP589635:MFP589857 LVT589635:LVT589857 LLX589635:LLX589857 LCB589635:LCB589857 KSF589635:KSF589857 KIJ589635:KIJ589857 JYN589635:JYN589857 JOR589635:JOR589857 JEV589635:JEV589857 IUZ589635:IUZ589857 ILD589635:ILD589857 IBH589635:IBH589857 HRL589635:HRL589857 HHP589635:HHP589857 GXT589635:GXT589857 GNX589635:GNX589857 GEB589635:GEB589857 FUF589635:FUF589857 FKJ589635:FKJ589857 FAN589635:FAN589857 EQR589635:EQR589857 EGV589635:EGV589857 DWZ589635:DWZ589857 DND589635:DND589857 DDH589635:DDH589857 CTL589635:CTL589857 CJP589635:CJP589857 BZT589635:BZT589857 BPX589635:BPX589857 BGB589635:BGB589857 AWF589635:AWF589857 AMJ589635:AMJ589857 ACN589635:ACN589857 SR589635:SR589857 IV589635:IV589857 WVH524099:WVH524321 WLL524099:WLL524321 WBP524099:WBP524321 VRT524099:VRT524321 VHX524099:VHX524321 UYB524099:UYB524321 UOF524099:UOF524321 UEJ524099:UEJ524321 TUN524099:TUN524321 TKR524099:TKR524321 TAV524099:TAV524321 SQZ524099:SQZ524321 SHD524099:SHD524321 RXH524099:RXH524321 RNL524099:RNL524321 RDP524099:RDP524321 QTT524099:QTT524321 QJX524099:QJX524321 QAB524099:QAB524321 PQF524099:PQF524321 PGJ524099:PGJ524321 OWN524099:OWN524321 OMR524099:OMR524321 OCV524099:OCV524321 NSZ524099:NSZ524321 NJD524099:NJD524321 MZH524099:MZH524321 MPL524099:MPL524321 MFP524099:MFP524321 LVT524099:LVT524321 LLX524099:LLX524321 LCB524099:LCB524321 KSF524099:KSF524321 KIJ524099:KIJ524321 JYN524099:JYN524321 JOR524099:JOR524321 JEV524099:JEV524321 IUZ524099:IUZ524321 ILD524099:ILD524321 IBH524099:IBH524321 HRL524099:HRL524321 HHP524099:HHP524321 GXT524099:GXT524321 GNX524099:GNX524321 GEB524099:GEB524321 FUF524099:FUF524321 FKJ524099:FKJ524321 FAN524099:FAN524321 EQR524099:EQR524321 EGV524099:EGV524321 DWZ524099:DWZ524321 DND524099:DND524321 DDH524099:DDH524321 CTL524099:CTL524321 CJP524099:CJP524321 BZT524099:BZT524321 BPX524099:BPX524321 BGB524099:BGB524321 AWF524099:AWF524321 AMJ524099:AMJ524321 ACN524099:ACN524321 SR524099:SR524321 IV524099:IV524321 WVH458563:WVH458785 WLL458563:WLL458785 WBP458563:WBP458785 VRT458563:VRT458785 VHX458563:VHX458785 UYB458563:UYB458785 UOF458563:UOF458785 UEJ458563:UEJ458785 TUN458563:TUN458785 TKR458563:TKR458785 TAV458563:TAV458785 SQZ458563:SQZ458785 SHD458563:SHD458785 RXH458563:RXH458785 RNL458563:RNL458785 RDP458563:RDP458785 QTT458563:QTT458785 QJX458563:QJX458785 QAB458563:QAB458785 PQF458563:PQF458785 PGJ458563:PGJ458785 OWN458563:OWN458785 OMR458563:OMR458785 OCV458563:OCV458785 NSZ458563:NSZ458785 NJD458563:NJD458785 MZH458563:MZH458785 MPL458563:MPL458785 MFP458563:MFP458785 LVT458563:LVT458785 LLX458563:LLX458785 LCB458563:LCB458785 KSF458563:KSF458785 KIJ458563:KIJ458785 JYN458563:JYN458785 JOR458563:JOR458785 JEV458563:JEV458785 IUZ458563:IUZ458785 ILD458563:ILD458785 IBH458563:IBH458785 HRL458563:HRL458785 HHP458563:HHP458785 GXT458563:GXT458785 GNX458563:GNX458785 GEB458563:GEB458785 FUF458563:FUF458785 FKJ458563:FKJ458785 FAN458563:FAN458785 EQR458563:EQR458785 EGV458563:EGV458785 DWZ458563:DWZ458785 DND458563:DND458785 DDH458563:DDH458785 CTL458563:CTL458785 CJP458563:CJP458785 BZT458563:BZT458785 BPX458563:BPX458785 BGB458563:BGB458785 AWF458563:AWF458785 AMJ458563:AMJ458785 ACN458563:ACN458785 SR458563:SR458785 IV458563:IV458785 WVH393027:WVH393249 WLL393027:WLL393249 WBP393027:WBP393249 VRT393027:VRT393249 VHX393027:VHX393249 UYB393027:UYB393249 UOF393027:UOF393249 UEJ393027:UEJ393249 TUN393027:TUN393249 TKR393027:TKR393249 TAV393027:TAV393249 SQZ393027:SQZ393249 SHD393027:SHD393249 RXH393027:RXH393249 RNL393027:RNL393249 RDP393027:RDP393249 QTT393027:QTT393249 QJX393027:QJX393249 QAB393027:QAB393249 PQF393027:PQF393249 PGJ393027:PGJ393249 OWN393027:OWN393249 OMR393027:OMR393249 OCV393027:OCV393249 NSZ393027:NSZ393249 NJD393027:NJD393249 MZH393027:MZH393249 MPL393027:MPL393249 MFP393027:MFP393249 LVT393027:LVT393249 LLX393027:LLX393249 LCB393027:LCB393249 KSF393027:KSF393249 KIJ393027:KIJ393249 JYN393027:JYN393249 JOR393027:JOR393249 JEV393027:JEV393249 IUZ393027:IUZ393249 ILD393027:ILD393249 IBH393027:IBH393249 HRL393027:HRL393249 HHP393027:HHP393249 GXT393027:GXT393249 GNX393027:GNX393249 GEB393027:GEB393249 FUF393027:FUF393249 FKJ393027:FKJ393249 FAN393027:FAN393249 EQR393027:EQR393249 EGV393027:EGV393249 DWZ393027:DWZ393249 DND393027:DND393249 DDH393027:DDH393249 CTL393027:CTL393249 CJP393027:CJP393249 BZT393027:BZT393249 BPX393027:BPX393249 BGB393027:BGB393249 AWF393027:AWF393249 AMJ393027:AMJ393249 ACN393027:ACN393249 SR393027:SR393249 IV393027:IV393249 WVH327491:WVH327713 WLL327491:WLL327713 WBP327491:WBP327713 VRT327491:VRT327713 VHX327491:VHX327713 UYB327491:UYB327713 UOF327491:UOF327713 UEJ327491:UEJ327713 TUN327491:TUN327713 TKR327491:TKR327713 TAV327491:TAV327713 SQZ327491:SQZ327713 SHD327491:SHD327713 RXH327491:RXH327713 RNL327491:RNL327713 RDP327491:RDP327713 QTT327491:QTT327713 QJX327491:QJX327713 QAB327491:QAB327713 PQF327491:PQF327713 PGJ327491:PGJ327713 OWN327491:OWN327713 OMR327491:OMR327713 OCV327491:OCV327713 NSZ327491:NSZ327713 NJD327491:NJD327713 MZH327491:MZH327713 MPL327491:MPL327713 MFP327491:MFP327713 LVT327491:LVT327713 LLX327491:LLX327713 LCB327491:LCB327713 KSF327491:KSF327713 KIJ327491:KIJ327713 JYN327491:JYN327713 JOR327491:JOR327713 JEV327491:JEV327713 IUZ327491:IUZ327713 ILD327491:ILD327713 IBH327491:IBH327713 HRL327491:HRL327713 HHP327491:HHP327713 GXT327491:GXT327713 GNX327491:GNX327713 GEB327491:GEB327713 FUF327491:FUF327713 FKJ327491:FKJ327713 FAN327491:FAN327713 EQR327491:EQR327713 EGV327491:EGV327713 DWZ327491:DWZ327713 DND327491:DND327713 DDH327491:DDH327713 CTL327491:CTL327713 CJP327491:CJP327713 BZT327491:BZT327713 BPX327491:BPX327713 BGB327491:BGB327713 AWF327491:AWF327713 AMJ327491:AMJ327713 ACN327491:ACN327713 SR327491:SR327713 IV327491:IV327713 WVH261955:WVH262177 WLL261955:WLL262177 WBP261955:WBP262177 VRT261955:VRT262177 VHX261955:VHX262177 UYB261955:UYB262177 UOF261955:UOF262177 UEJ261955:UEJ262177 TUN261955:TUN262177 TKR261955:TKR262177 TAV261955:TAV262177 SQZ261955:SQZ262177 SHD261955:SHD262177 RXH261955:RXH262177 RNL261955:RNL262177 RDP261955:RDP262177 QTT261955:QTT262177 QJX261955:QJX262177 QAB261955:QAB262177 PQF261955:PQF262177 PGJ261955:PGJ262177 OWN261955:OWN262177 OMR261955:OMR262177 OCV261955:OCV262177 NSZ261955:NSZ262177 NJD261955:NJD262177 MZH261955:MZH262177 MPL261955:MPL262177 MFP261955:MFP262177 LVT261955:LVT262177 LLX261955:LLX262177 LCB261955:LCB262177 KSF261955:KSF262177 KIJ261955:KIJ262177 JYN261955:JYN262177 JOR261955:JOR262177 JEV261955:JEV262177 IUZ261955:IUZ262177 ILD261955:ILD262177 IBH261955:IBH262177 HRL261955:HRL262177 HHP261955:HHP262177 GXT261955:GXT262177 GNX261955:GNX262177 GEB261955:GEB262177 FUF261955:FUF262177 FKJ261955:FKJ262177 FAN261955:FAN262177 EQR261955:EQR262177 EGV261955:EGV262177 DWZ261955:DWZ262177 DND261955:DND262177 DDH261955:DDH262177 CTL261955:CTL262177 CJP261955:CJP262177 BZT261955:BZT262177 BPX261955:BPX262177 BGB261955:BGB262177 AWF261955:AWF262177 AMJ261955:AMJ262177 ACN261955:ACN262177 SR261955:SR262177 IV261955:IV262177 WVH196419:WVH196641 WLL196419:WLL196641 WBP196419:WBP196641 VRT196419:VRT196641 VHX196419:VHX196641 UYB196419:UYB196641 UOF196419:UOF196641 UEJ196419:UEJ196641 TUN196419:TUN196641 TKR196419:TKR196641 TAV196419:TAV196641 SQZ196419:SQZ196641 SHD196419:SHD196641 RXH196419:RXH196641 RNL196419:RNL196641 RDP196419:RDP196641 QTT196419:QTT196641 QJX196419:QJX196641 QAB196419:QAB196641 PQF196419:PQF196641 PGJ196419:PGJ196641 OWN196419:OWN196641 OMR196419:OMR196641 OCV196419:OCV196641 NSZ196419:NSZ196641 NJD196419:NJD196641 MZH196419:MZH196641 MPL196419:MPL196641 MFP196419:MFP196641 LVT196419:LVT196641 LLX196419:LLX196641 LCB196419:LCB196641 KSF196419:KSF196641 KIJ196419:KIJ196641 JYN196419:JYN196641 JOR196419:JOR196641 JEV196419:JEV196641 IUZ196419:IUZ196641 ILD196419:ILD196641 IBH196419:IBH196641 HRL196419:HRL196641 HHP196419:HHP196641 GXT196419:GXT196641 GNX196419:GNX196641 GEB196419:GEB196641 FUF196419:FUF196641 FKJ196419:FKJ196641 FAN196419:FAN196641 EQR196419:EQR196641 EGV196419:EGV196641 DWZ196419:DWZ196641 DND196419:DND196641 DDH196419:DDH196641 CTL196419:CTL196641 CJP196419:CJP196641 BZT196419:BZT196641 BPX196419:BPX196641 BGB196419:BGB196641 AWF196419:AWF196641 AMJ196419:AMJ196641 ACN196419:ACN196641 SR196419:SR196641 IV196419:IV196641 WVH130883:WVH131105 WLL130883:WLL131105 WBP130883:WBP131105 VRT130883:VRT131105 VHX130883:VHX131105 UYB130883:UYB131105 UOF130883:UOF131105 UEJ130883:UEJ131105 TUN130883:TUN131105 TKR130883:TKR131105 TAV130883:TAV131105 SQZ130883:SQZ131105 SHD130883:SHD131105 RXH130883:RXH131105 RNL130883:RNL131105 RDP130883:RDP131105 QTT130883:QTT131105 QJX130883:QJX131105 QAB130883:QAB131105 PQF130883:PQF131105 PGJ130883:PGJ131105 OWN130883:OWN131105 OMR130883:OMR131105 OCV130883:OCV131105 NSZ130883:NSZ131105 NJD130883:NJD131105 MZH130883:MZH131105 MPL130883:MPL131105 MFP130883:MFP131105 LVT130883:LVT131105 LLX130883:LLX131105 LCB130883:LCB131105 KSF130883:KSF131105 KIJ130883:KIJ131105 JYN130883:JYN131105 JOR130883:JOR131105 JEV130883:JEV131105 IUZ130883:IUZ131105 ILD130883:ILD131105 IBH130883:IBH131105 HRL130883:HRL131105 HHP130883:HHP131105 GXT130883:GXT131105 GNX130883:GNX131105 GEB130883:GEB131105 FUF130883:FUF131105 FKJ130883:FKJ131105 FAN130883:FAN131105 EQR130883:EQR131105 EGV130883:EGV131105 DWZ130883:DWZ131105 DND130883:DND131105 DDH130883:DDH131105 CTL130883:CTL131105 CJP130883:CJP131105 BZT130883:BZT131105 BPX130883:BPX131105 BGB130883:BGB131105 AWF130883:AWF131105 AMJ130883:AMJ131105 ACN130883:ACN131105 SR130883:SR131105 IV130883:IV131105 WVH65347:WVH65569 WLL65347:WLL65569 WBP65347:WBP65569 VRT65347:VRT65569 VHX65347:VHX65569 UYB65347:UYB65569 UOF65347:UOF65569 UEJ65347:UEJ65569 TUN65347:TUN65569 TKR65347:TKR65569 TAV65347:TAV65569 SQZ65347:SQZ65569 SHD65347:SHD65569 RXH65347:RXH65569 RNL65347:RNL65569 RDP65347:RDP65569 QTT65347:QTT65569 QJX65347:QJX65569 QAB65347:QAB65569 PQF65347:PQF65569 PGJ65347:PGJ65569 OWN65347:OWN65569 OMR65347:OMR65569 OCV65347:OCV65569 NSZ65347:NSZ65569 NJD65347:NJD65569 MZH65347:MZH65569 MPL65347:MPL65569 MFP65347:MFP65569 LVT65347:LVT65569 LLX65347:LLX65569 LCB65347:LCB65569 KSF65347:KSF65569 KIJ65347:KIJ65569 JYN65347:JYN65569 JOR65347:JOR65569 JEV65347:JEV65569 IUZ65347:IUZ65569 ILD65347:ILD65569 IBH65347:IBH65569 HRL65347:HRL65569 HHP65347:HHP65569 GXT65347:GXT65569 GNX65347:GNX65569 GEB65347:GEB65569 FUF65347:FUF65569 FKJ65347:FKJ65569 FAN65347:FAN65569 EQR65347:EQR65569 EGV65347:EGV65569 DWZ65347:DWZ65569 DND65347:DND65569 DDH65347:DDH65569 CTL65347:CTL65569 CJP65347:CJP65569 BZT65347:BZT65569 BPX65347:BPX65569 BGB65347:BGB65569 AWF65347:AWF65569 AMJ65347:AMJ65569 ACN65347:ACN65569 SR65347:SR65569 IV65347:IV65569 WVH12:WVH22 WLL12:WLL22 WBP12:WBP22 VRT12:VRT22 VHX12:VHX22 UYB12:UYB22 UOF12:UOF22 UEJ12:UEJ22 TUN12:TUN22 TKR12:TKR22 TAV12:TAV22 SQZ12:SQZ22 SHD12:SHD22 RXH12:RXH22 RNL12:RNL22 RDP12:RDP22 QTT12:QTT22 QJX12:QJX22 QAB12:QAB22 PQF12:PQF22 PGJ12:PGJ22 OWN12:OWN22 OMR12:OMR22 OCV12:OCV22 NSZ12:NSZ22 NJD12:NJD22 MZH12:MZH22 MPL12:MPL22 MFP12:MFP22 LVT12:LVT22 LLX12:LLX22 LCB12:LCB22 KSF12:KSF22 KIJ12:KIJ22 JYN12:JYN22 JOR12:JOR22 JEV12:JEV22 IUZ12:IUZ22 ILD12:ILD22 IBH12:IBH22 HRL12:HRL22 HHP12:HHP22 GXT12:GXT22 GNX12:GNX22 GEB12:GEB22 FUF12:FUF22 FKJ12:FKJ22 FAN12:FAN22 EQR12:EQR22 EGV12:EGV22 DWZ12:DWZ22 DND12:DND22 DDH12:DDH22 CTL12:CTL22 CJP12:CJP22 BZT12:BZT22 BPX12:BPX22 BGB12:BGB22 AWF12:AWF22 AMJ12:AMJ22 ACN12:ACN22 SR12:SR22 IV12:IV22">
      <formula1>"0, 1, 2, 3, 4, 5, 6, 7, 8"</formula1>
    </dataValidation>
    <dataValidation type="list" allowBlank="1" showInputMessage="1" showErrorMessage="1" sqref="WVK982851:WVK983073 WLO982851:WLO983073 WBS982851:WBS983073 VRW982851:VRW983073 VIA982851:VIA983073 UYE982851:UYE983073 UOI982851:UOI983073 UEM982851:UEM983073 TUQ982851:TUQ983073 TKU982851:TKU983073 TAY982851:TAY983073 SRC982851:SRC983073 SHG982851:SHG983073 RXK982851:RXK983073 RNO982851:RNO983073 RDS982851:RDS983073 QTW982851:QTW983073 QKA982851:QKA983073 QAE982851:QAE983073 PQI982851:PQI983073 PGM982851:PGM983073 OWQ982851:OWQ983073 OMU982851:OMU983073 OCY982851:OCY983073 NTC982851:NTC983073 NJG982851:NJG983073 MZK982851:MZK983073 MPO982851:MPO983073 MFS982851:MFS983073 LVW982851:LVW983073 LMA982851:LMA983073 LCE982851:LCE983073 KSI982851:KSI983073 KIM982851:KIM983073 JYQ982851:JYQ983073 JOU982851:JOU983073 JEY982851:JEY983073 IVC982851:IVC983073 ILG982851:ILG983073 IBK982851:IBK983073 HRO982851:HRO983073 HHS982851:HHS983073 GXW982851:GXW983073 GOA982851:GOA983073 GEE982851:GEE983073 FUI982851:FUI983073 FKM982851:FKM983073 FAQ982851:FAQ983073 EQU982851:EQU983073 EGY982851:EGY983073 DXC982851:DXC983073 DNG982851:DNG983073 DDK982851:DDK983073 CTO982851:CTO983073 CJS982851:CJS983073 BZW982851:BZW983073 BQA982851:BQA983073 BGE982851:BGE983073 AWI982851:AWI983073 AMM982851:AMM983073 ACQ982851:ACQ983073 SU982851:SU983073 IY982851:IY983073 WVK917315:WVK917537 WLO917315:WLO917537 WBS917315:WBS917537 VRW917315:VRW917537 VIA917315:VIA917537 UYE917315:UYE917537 UOI917315:UOI917537 UEM917315:UEM917537 TUQ917315:TUQ917537 TKU917315:TKU917537 TAY917315:TAY917537 SRC917315:SRC917537 SHG917315:SHG917537 RXK917315:RXK917537 RNO917315:RNO917537 RDS917315:RDS917537 QTW917315:QTW917537 QKA917315:QKA917537 QAE917315:QAE917537 PQI917315:PQI917537 PGM917315:PGM917537 OWQ917315:OWQ917537 OMU917315:OMU917537 OCY917315:OCY917537 NTC917315:NTC917537 NJG917315:NJG917537 MZK917315:MZK917537 MPO917315:MPO917537 MFS917315:MFS917537 LVW917315:LVW917537 LMA917315:LMA917537 LCE917315:LCE917537 KSI917315:KSI917537 KIM917315:KIM917537 JYQ917315:JYQ917537 JOU917315:JOU917537 JEY917315:JEY917537 IVC917315:IVC917537 ILG917315:ILG917537 IBK917315:IBK917537 HRO917315:HRO917537 HHS917315:HHS917537 GXW917315:GXW917537 GOA917315:GOA917537 GEE917315:GEE917537 FUI917315:FUI917537 FKM917315:FKM917537 FAQ917315:FAQ917537 EQU917315:EQU917537 EGY917315:EGY917537 DXC917315:DXC917537 DNG917315:DNG917537 DDK917315:DDK917537 CTO917315:CTO917537 CJS917315:CJS917537 BZW917315:BZW917537 BQA917315:BQA917537 BGE917315:BGE917537 AWI917315:AWI917537 AMM917315:AMM917537 ACQ917315:ACQ917537 SU917315:SU917537 IY917315:IY917537 WVK851779:WVK852001 WLO851779:WLO852001 WBS851779:WBS852001 VRW851779:VRW852001 VIA851779:VIA852001 UYE851779:UYE852001 UOI851779:UOI852001 UEM851779:UEM852001 TUQ851779:TUQ852001 TKU851779:TKU852001 TAY851779:TAY852001 SRC851779:SRC852001 SHG851779:SHG852001 RXK851779:RXK852001 RNO851779:RNO852001 RDS851779:RDS852001 QTW851779:QTW852001 QKA851779:QKA852001 QAE851779:QAE852001 PQI851779:PQI852001 PGM851779:PGM852001 OWQ851779:OWQ852001 OMU851779:OMU852001 OCY851779:OCY852001 NTC851779:NTC852001 NJG851779:NJG852001 MZK851779:MZK852001 MPO851779:MPO852001 MFS851779:MFS852001 LVW851779:LVW852001 LMA851779:LMA852001 LCE851779:LCE852001 KSI851779:KSI852001 KIM851779:KIM852001 JYQ851779:JYQ852001 JOU851779:JOU852001 JEY851779:JEY852001 IVC851779:IVC852001 ILG851779:ILG852001 IBK851779:IBK852001 HRO851779:HRO852001 HHS851779:HHS852001 GXW851779:GXW852001 GOA851779:GOA852001 GEE851779:GEE852001 FUI851779:FUI852001 FKM851779:FKM852001 FAQ851779:FAQ852001 EQU851779:EQU852001 EGY851779:EGY852001 DXC851779:DXC852001 DNG851779:DNG852001 DDK851779:DDK852001 CTO851779:CTO852001 CJS851779:CJS852001 BZW851779:BZW852001 BQA851779:BQA852001 BGE851779:BGE852001 AWI851779:AWI852001 AMM851779:AMM852001 ACQ851779:ACQ852001 SU851779:SU852001 IY851779:IY852001 WVK786243:WVK786465 WLO786243:WLO786465 WBS786243:WBS786465 VRW786243:VRW786465 VIA786243:VIA786465 UYE786243:UYE786465 UOI786243:UOI786465 UEM786243:UEM786465 TUQ786243:TUQ786465 TKU786243:TKU786465 TAY786243:TAY786465 SRC786243:SRC786465 SHG786243:SHG786465 RXK786243:RXK786465 RNO786243:RNO786465 RDS786243:RDS786465 QTW786243:QTW786465 QKA786243:QKA786465 QAE786243:QAE786465 PQI786243:PQI786465 PGM786243:PGM786465 OWQ786243:OWQ786465 OMU786243:OMU786465 OCY786243:OCY786465 NTC786243:NTC786465 NJG786243:NJG786465 MZK786243:MZK786465 MPO786243:MPO786465 MFS786243:MFS786465 LVW786243:LVW786465 LMA786243:LMA786465 LCE786243:LCE786465 KSI786243:KSI786465 KIM786243:KIM786465 JYQ786243:JYQ786465 JOU786243:JOU786465 JEY786243:JEY786465 IVC786243:IVC786465 ILG786243:ILG786465 IBK786243:IBK786465 HRO786243:HRO786465 HHS786243:HHS786465 GXW786243:GXW786465 GOA786243:GOA786465 GEE786243:GEE786465 FUI786243:FUI786465 FKM786243:FKM786465 FAQ786243:FAQ786465 EQU786243:EQU786465 EGY786243:EGY786465 DXC786243:DXC786465 DNG786243:DNG786465 DDK786243:DDK786465 CTO786243:CTO786465 CJS786243:CJS786465 BZW786243:BZW786465 BQA786243:BQA786465 BGE786243:BGE786465 AWI786243:AWI786465 AMM786243:AMM786465 ACQ786243:ACQ786465 SU786243:SU786465 IY786243:IY786465 WVK720707:WVK720929 WLO720707:WLO720929 WBS720707:WBS720929 VRW720707:VRW720929 VIA720707:VIA720929 UYE720707:UYE720929 UOI720707:UOI720929 UEM720707:UEM720929 TUQ720707:TUQ720929 TKU720707:TKU720929 TAY720707:TAY720929 SRC720707:SRC720929 SHG720707:SHG720929 RXK720707:RXK720929 RNO720707:RNO720929 RDS720707:RDS720929 QTW720707:QTW720929 QKA720707:QKA720929 QAE720707:QAE720929 PQI720707:PQI720929 PGM720707:PGM720929 OWQ720707:OWQ720929 OMU720707:OMU720929 OCY720707:OCY720929 NTC720707:NTC720929 NJG720707:NJG720929 MZK720707:MZK720929 MPO720707:MPO720929 MFS720707:MFS720929 LVW720707:LVW720929 LMA720707:LMA720929 LCE720707:LCE720929 KSI720707:KSI720929 KIM720707:KIM720929 JYQ720707:JYQ720929 JOU720707:JOU720929 JEY720707:JEY720929 IVC720707:IVC720929 ILG720707:ILG720929 IBK720707:IBK720929 HRO720707:HRO720929 HHS720707:HHS720929 GXW720707:GXW720929 GOA720707:GOA720929 GEE720707:GEE720929 FUI720707:FUI720929 FKM720707:FKM720929 FAQ720707:FAQ720929 EQU720707:EQU720929 EGY720707:EGY720929 DXC720707:DXC720929 DNG720707:DNG720929 DDK720707:DDK720929 CTO720707:CTO720929 CJS720707:CJS720929 BZW720707:BZW720929 BQA720707:BQA720929 BGE720707:BGE720929 AWI720707:AWI720929 AMM720707:AMM720929 ACQ720707:ACQ720929 SU720707:SU720929 IY720707:IY720929 WVK655171:WVK655393 WLO655171:WLO655393 WBS655171:WBS655393 VRW655171:VRW655393 VIA655171:VIA655393 UYE655171:UYE655393 UOI655171:UOI655393 UEM655171:UEM655393 TUQ655171:TUQ655393 TKU655171:TKU655393 TAY655171:TAY655393 SRC655171:SRC655393 SHG655171:SHG655393 RXK655171:RXK655393 RNO655171:RNO655393 RDS655171:RDS655393 QTW655171:QTW655393 QKA655171:QKA655393 QAE655171:QAE655393 PQI655171:PQI655393 PGM655171:PGM655393 OWQ655171:OWQ655393 OMU655171:OMU655393 OCY655171:OCY655393 NTC655171:NTC655393 NJG655171:NJG655393 MZK655171:MZK655393 MPO655171:MPO655393 MFS655171:MFS655393 LVW655171:LVW655393 LMA655171:LMA655393 LCE655171:LCE655393 KSI655171:KSI655393 KIM655171:KIM655393 JYQ655171:JYQ655393 JOU655171:JOU655393 JEY655171:JEY655393 IVC655171:IVC655393 ILG655171:ILG655393 IBK655171:IBK655393 HRO655171:HRO655393 HHS655171:HHS655393 GXW655171:GXW655393 GOA655171:GOA655393 GEE655171:GEE655393 FUI655171:FUI655393 FKM655171:FKM655393 FAQ655171:FAQ655393 EQU655171:EQU655393 EGY655171:EGY655393 DXC655171:DXC655393 DNG655171:DNG655393 DDK655171:DDK655393 CTO655171:CTO655393 CJS655171:CJS655393 BZW655171:BZW655393 BQA655171:BQA655393 BGE655171:BGE655393 AWI655171:AWI655393 AMM655171:AMM655393 ACQ655171:ACQ655393 SU655171:SU655393 IY655171:IY655393 WVK589635:WVK589857 WLO589635:WLO589857 WBS589635:WBS589857 VRW589635:VRW589857 VIA589635:VIA589857 UYE589635:UYE589857 UOI589635:UOI589857 UEM589635:UEM589857 TUQ589635:TUQ589857 TKU589635:TKU589857 TAY589635:TAY589857 SRC589635:SRC589857 SHG589635:SHG589857 RXK589635:RXK589857 RNO589635:RNO589857 RDS589635:RDS589857 QTW589635:QTW589857 QKA589635:QKA589857 QAE589635:QAE589857 PQI589635:PQI589857 PGM589635:PGM589857 OWQ589635:OWQ589857 OMU589635:OMU589857 OCY589635:OCY589857 NTC589635:NTC589857 NJG589635:NJG589857 MZK589635:MZK589857 MPO589635:MPO589857 MFS589635:MFS589857 LVW589635:LVW589857 LMA589635:LMA589857 LCE589635:LCE589857 KSI589635:KSI589857 KIM589635:KIM589857 JYQ589635:JYQ589857 JOU589635:JOU589857 JEY589635:JEY589857 IVC589635:IVC589857 ILG589635:ILG589857 IBK589635:IBK589857 HRO589635:HRO589857 HHS589635:HHS589857 GXW589635:GXW589857 GOA589635:GOA589857 GEE589635:GEE589857 FUI589635:FUI589857 FKM589635:FKM589857 FAQ589635:FAQ589857 EQU589635:EQU589857 EGY589635:EGY589857 DXC589635:DXC589857 DNG589635:DNG589857 DDK589635:DDK589857 CTO589635:CTO589857 CJS589635:CJS589857 BZW589635:BZW589857 BQA589635:BQA589857 BGE589635:BGE589857 AWI589635:AWI589857 AMM589635:AMM589857 ACQ589635:ACQ589857 SU589635:SU589857 IY589635:IY589857 WVK524099:WVK524321 WLO524099:WLO524321 WBS524099:WBS524321 VRW524099:VRW524321 VIA524099:VIA524321 UYE524099:UYE524321 UOI524099:UOI524321 UEM524099:UEM524321 TUQ524099:TUQ524321 TKU524099:TKU524321 TAY524099:TAY524321 SRC524099:SRC524321 SHG524099:SHG524321 RXK524099:RXK524321 RNO524099:RNO524321 RDS524099:RDS524321 QTW524099:QTW524321 QKA524099:QKA524321 QAE524099:QAE524321 PQI524099:PQI524321 PGM524099:PGM524321 OWQ524099:OWQ524321 OMU524099:OMU524321 OCY524099:OCY524321 NTC524099:NTC524321 NJG524099:NJG524321 MZK524099:MZK524321 MPO524099:MPO524321 MFS524099:MFS524321 LVW524099:LVW524321 LMA524099:LMA524321 LCE524099:LCE524321 KSI524099:KSI524321 KIM524099:KIM524321 JYQ524099:JYQ524321 JOU524099:JOU524321 JEY524099:JEY524321 IVC524099:IVC524321 ILG524099:ILG524321 IBK524099:IBK524321 HRO524099:HRO524321 HHS524099:HHS524321 GXW524099:GXW524321 GOA524099:GOA524321 GEE524099:GEE524321 FUI524099:FUI524321 FKM524099:FKM524321 FAQ524099:FAQ524321 EQU524099:EQU524321 EGY524099:EGY524321 DXC524099:DXC524321 DNG524099:DNG524321 DDK524099:DDK524321 CTO524099:CTO524321 CJS524099:CJS524321 BZW524099:BZW524321 BQA524099:BQA524321 BGE524099:BGE524321 AWI524099:AWI524321 AMM524099:AMM524321 ACQ524099:ACQ524321 SU524099:SU524321 IY524099:IY524321 WVK458563:WVK458785 WLO458563:WLO458785 WBS458563:WBS458785 VRW458563:VRW458785 VIA458563:VIA458785 UYE458563:UYE458785 UOI458563:UOI458785 UEM458563:UEM458785 TUQ458563:TUQ458785 TKU458563:TKU458785 TAY458563:TAY458785 SRC458563:SRC458785 SHG458563:SHG458785 RXK458563:RXK458785 RNO458563:RNO458785 RDS458563:RDS458785 QTW458563:QTW458785 QKA458563:QKA458785 QAE458563:QAE458785 PQI458563:PQI458785 PGM458563:PGM458785 OWQ458563:OWQ458785 OMU458563:OMU458785 OCY458563:OCY458785 NTC458563:NTC458785 NJG458563:NJG458785 MZK458563:MZK458785 MPO458563:MPO458785 MFS458563:MFS458785 LVW458563:LVW458785 LMA458563:LMA458785 LCE458563:LCE458785 KSI458563:KSI458785 KIM458563:KIM458785 JYQ458563:JYQ458785 JOU458563:JOU458785 JEY458563:JEY458785 IVC458563:IVC458785 ILG458563:ILG458785 IBK458563:IBK458785 HRO458563:HRO458785 HHS458563:HHS458785 GXW458563:GXW458785 GOA458563:GOA458785 GEE458563:GEE458785 FUI458563:FUI458785 FKM458563:FKM458785 FAQ458563:FAQ458785 EQU458563:EQU458785 EGY458563:EGY458785 DXC458563:DXC458785 DNG458563:DNG458785 DDK458563:DDK458785 CTO458563:CTO458785 CJS458563:CJS458785 BZW458563:BZW458785 BQA458563:BQA458785 BGE458563:BGE458785 AWI458563:AWI458785 AMM458563:AMM458785 ACQ458563:ACQ458785 SU458563:SU458785 IY458563:IY458785 WVK393027:WVK393249 WLO393027:WLO393249 WBS393027:WBS393249 VRW393027:VRW393249 VIA393027:VIA393249 UYE393027:UYE393249 UOI393027:UOI393249 UEM393027:UEM393249 TUQ393027:TUQ393249 TKU393027:TKU393249 TAY393027:TAY393249 SRC393027:SRC393249 SHG393027:SHG393249 RXK393027:RXK393249 RNO393027:RNO393249 RDS393027:RDS393249 QTW393027:QTW393249 QKA393027:QKA393249 QAE393027:QAE393249 PQI393027:PQI393249 PGM393027:PGM393249 OWQ393027:OWQ393249 OMU393027:OMU393249 OCY393027:OCY393249 NTC393027:NTC393249 NJG393027:NJG393249 MZK393027:MZK393249 MPO393027:MPO393249 MFS393027:MFS393249 LVW393027:LVW393249 LMA393027:LMA393249 LCE393027:LCE393249 KSI393027:KSI393249 KIM393027:KIM393249 JYQ393027:JYQ393249 JOU393027:JOU393249 JEY393027:JEY393249 IVC393027:IVC393249 ILG393027:ILG393249 IBK393027:IBK393249 HRO393027:HRO393249 HHS393027:HHS393249 GXW393027:GXW393249 GOA393027:GOA393249 GEE393027:GEE393249 FUI393027:FUI393249 FKM393027:FKM393249 FAQ393027:FAQ393249 EQU393027:EQU393249 EGY393027:EGY393249 DXC393027:DXC393249 DNG393027:DNG393249 DDK393027:DDK393249 CTO393027:CTO393249 CJS393027:CJS393249 BZW393027:BZW393249 BQA393027:BQA393249 BGE393027:BGE393249 AWI393027:AWI393249 AMM393027:AMM393249 ACQ393027:ACQ393249 SU393027:SU393249 IY393027:IY393249 WVK327491:WVK327713 WLO327491:WLO327713 WBS327491:WBS327713 VRW327491:VRW327713 VIA327491:VIA327713 UYE327491:UYE327713 UOI327491:UOI327713 UEM327491:UEM327713 TUQ327491:TUQ327713 TKU327491:TKU327713 TAY327491:TAY327713 SRC327491:SRC327713 SHG327491:SHG327713 RXK327491:RXK327713 RNO327491:RNO327713 RDS327491:RDS327713 QTW327491:QTW327713 QKA327491:QKA327713 QAE327491:QAE327713 PQI327491:PQI327713 PGM327491:PGM327713 OWQ327491:OWQ327713 OMU327491:OMU327713 OCY327491:OCY327713 NTC327491:NTC327713 NJG327491:NJG327713 MZK327491:MZK327713 MPO327491:MPO327713 MFS327491:MFS327713 LVW327491:LVW327713 LMA327491:LMA327713 LCE327491:LCE327713 KSI327491:KSI327713 KIM327491:KIM327713 JYQ327491:JYQ327713 JOU327491:JOU327713 JEY327491:JEY327713 IVC327491:IVC327713 ILG327491:ILG327713 IBK327491:IBK327713 HRO327491:HRO327713 HHS327491:HHS327713 GXW327491:GXW327713 GOA327491:GOA327713 GEE327491:GEE327713 FUI327491:FUI327713 FKM327491:FKM327713 FAQ327491:FAQ327713 EQU327491:EQU327713 EGY327491:EGY327713 DXC327491:DXC327713 DNG327491:DNG327713 DDK327491:DDK327713 CTO327491:CTO327713 CJS327491:CJS327713 BZW327491:BZW327713 BQA327491:BQA327713 BGE327491:BGE327713 AWI327491:AWI327713 AMM327491:AMM327713 ACQ327491:ACQ327713 SU327491:SU327713 IY327491:IY327713 WVK261955:WVK262177 WLO261955:WLO262177 WBS261955:WBS262177 VRW261955:VRW262177 VIA261955:VIA262177 UYE261955:UYE262177 UOI261955:UOI262177 UEM261955:UEM262177 TUQ261955:TUQ262177 TKU261955:TKU262177 TAY261955:TAY262177 SRC261955:SRC262177 SHG261955:SHG262177 RXK261955:RXK262177 RNO261955:RNO262177 RDS261955:RDS262177 QTW261955:QTW262177 QKA261955:QKA262177 QAE261955:QAE262177 PQI261955:PQI262177 PGM261955:PGM262177 OWQ261955:OWQ262177 OMU261955:OMU262177 OCY261955:OCY262177 NTC261955:NTC262177 NJG261955:NJG262177 MZK261955:MZK262177 MPO261955:MPO262177 MFS261955:MFS262177 LVW261955:LVW262177 LMA261955:LMA262177 LCE261955:LCE262177 KSI261955:KSI262177 KIM261955:KIM262177 JYQ261955:JYQ262177 JOU261955:JOU262177 JEY261955:JEY262177 IVC261955:IVC262177 ILG261955:ILG262177 IBK261955:IBK262177 HRO261955:HRO262177 HHS261955:HHS262177 GXW261955:GXW262177 GOA261955:GOA262177 GEE261955:GEE262177 FUI261955:FUI262177 FKM261955:FKM262177 FAQ261955:FAQ262177 EQU261955:EQU262177 EGY261955:EGY262177 DXC261955:DXC262177 DNG261955:DNG262177 DDK261955:DDK262177 CTO261955:CTO262177 CJS261955:CJS262177 BZW261955:BZW262177 BQA261955:BQA262177 BGE261955:BGE262177 AWI261955:AWI262177 AMM261955:AMM262177 ACQ261955:ACQ262177 SU261955:SU262177 IY261955:IY262177 WVK196419:WVK196641 WLO196419:WLO196641 WBS196419:WBS196641 VRW196419:VRW196641 VIA196419:VIA196641 UYE196419:UYE196641 UOI196419:UOI196641 UEM196419:UEM196641 TUQ196419:TUQ196641 TKU196419:TKU196641 TAY196419:TAY196641 SRC196419:SRC196641 SHG196419:SHG196641 RXK196419:RXK196641 RNO196419:RNO196641 RDS196419:RDS196641 QTW196419:QTW196641 QKA196419:QKA196641 QAE196419:QAE196641 PQI196419:PQI196641 PGM196419:PGM196641 OWQ196419:OWQ196641 OMU196419:OMU196641 OCY196419:OCY196641 NTC196419:NTC196641 NJG196419:NJG196641 MZK196419:MZK196641 MPO196419:MPO196641 MFS196419:MFS196641 LVW196419:LVW196641 LMA196419:LMA196641 LCE196419:LCE196641 KSI196419:KSI196641 KIM196419:KIM196641 JYQ196419:JYQ196641 JOU196419:JOU196641 JEY196419:JEY196641 IVC196419:IVC196641 ILG196419:ILG196641 IBK196419:IBK196641 HRO196419:HRO196641 HHS196419:HHS196641 GXW196419:GXW196641 GOA196419:GOA196641 GEE196419:GEE196641 FUI196419:FUI196641 FKM196419:FKM196641 FAQ196419:FAQ196641 EQU196419:EQU196641 EGY196419:EGY196641 DXC196419:DXC196641 DNG196419:DNG196641 DDK196419:DDK196641 CTO196419:CTO196641 CJS196419:CJS196641 BZW196419:BZW196641 BQA196419:BQA196641 BGE196419:BGE196641 AWI196419:AWI196641 AMM196419:AMM196641 ACQ196419:ACQ196641 SU196419:SU196641 IY196419:IY196641 WVK130883:WVK131105 WLO130883:WLO131105 WBS130883:WBS131105 VRW130883:VRW131105 VIA130883:VIA131105 UYE130883:UYE131105 UOI130883:UOI131105 UEM130883:UEM131105 TUQ130883:TUQ131105 TKU130883:TKU131105 TAY130883:TAY131105 SRC130883:SRC131105 SHG130883:SHG131105 RXK130883:RXK131105 RNO130883:RNO131105 RDS130883:RDS131105 QTW130883:QTW131105 QKA130883:QKA131105 QAE130883:QAE131105 PQI130883:PQI131105 PGM130883:PGM131105 OWQ130883:OWQ131105 OMU130883:OMU131105 OCY130883:OCY131105 NTC130883:NTC131105 NJG130883:NJG131105 MZK130883:MZK131105 MPO130883:MPO131105 MFS130883:MFS131105 LVW130883:LVW131105 LMA130883:LMA131105 LCE130883:LCE131105 KSI130883:KSI131105 KIM130883:KIM131105 JYQ130883:JYQ131105 JOU130883:JOU131105 JEY130883:JEY131105 IVC130883:IVC131105 ILG130883:ILG131105 IBK130883:IBK131105 HRO130883:HRO131105 HHS130883:HHS131105 GXW130883:GXW131105 GOA130883:GOA131105 GEE130883:GEE131105 FUI130883:FUI131105 FKM130883:FKM131105 FAQ130883:FAQ131105 EQU130883:EQU131105 EGY130883:EGY131105 DXC130883:DXC131105 DNG130883:DNG131105 DDK130883:DDK131105 CTO130883:CTO131105 CJS130883:CJS131105 BZW130883:BZW131105 BQA130883:BQA131105 BGE130883:BGE131105 AWI130883:AWI131105 AMM130883:AMM131105 ACQ130883:ACQ131105 SU130883:SU131105 IY130883:IY131105 WVK65347:WVK65569 WLO65347:WLO65569 WBS65347:WBS65569 VRW65347:VRW65569 VIA65347:VIA65569 UYE65347:UYE65569 UOI65347:UOI65569 UEM65347:UEM65569 TUQ65347:TUQ65569 TKU65347:TKU65569 TAY65347:TAY65569 SRC65347:SRC65569 SHG65347:SHG65569 RXK65347:RXK65569 RNO65347:RNO65569 RDS65347:RDS65569 QTW65347:QTW65569 QKA65347:QKA65569 QAE65347:QAE65569 PQI65347:PQI65569 PGM65347:PGM65569 OWQ65347:OWQ65569 OMU65347:OMU65569 OCY65347:OCY65569 NTC65347:NTC65569 NJG65347:NJG65569 MZK65347:MZK65569 MPO65347:MPO65569 MFS65347:MFS65569 LVW65347:LVW65569 LMA65347:LMA65569 LCE65347:LCE65569 KSI65347:KSI65569 KIM65347:KIM65569 JYQ65347:JYQ65569 JOU65347:JOU65569 JEY65347:JEY65569 IVC65347:IVC65569 ILG65347:ILG65569 IBK65347:IBK65569 HRO65347:HRO65569 HHS65347:HHS65569 GXW65347:GXW65569 GOA65347:GOA65569 GEE65347:GEE65569 FUI65347:FUI65569 FKM65347:FKM65569 FAQ65347:FAQ65569 EQU65347:EQU65569 EGY65347:EGY65569 DXC65347:DXC65569 DNG65347:DNG65569 DDK65347:DDK65569 CTO65347:CTO65569 CJS65347:CJS65569 BZW65347:BZW65569 BQA65347:BQA65569 BGE65347:BGE65569 AWI65347:AWI65569 AMM65347:AMM65569 ACQ65347:ACQ65569 SU65347:SU65569 IY65347:IY65569 WVK12:WVK22 WLO12:WLO22 WBS12:WBS22 VRW12:VRW22 VIA12:VIA22 UYE12:UYE22 UOI12:UOI22 UEM12:UEM22 TUQ12:TUQ22 TKU12:TKU22 TAY12:TAY22 SRC12:SRC22 SHG12:SHG22 RXK12:RXK22 RNO12:RNO22 RDS12:RDS22 QTW12:QTW22 QKA12:QKA22 QAE12:QAE22 PQI12:PQI22 PGM12:PGM22 OWQ12:OWQ22 OMU12:OMU22 OCY12:OCY22 NTC12:NTC22 NJG12:NJG22 MZK12:MZK22 MPO12:MPO22 MFS12:MFS22 LVW12:LVW22 LMA12:LMA22 LCE12:LCE22 KSI12:KSI22 KIM12:KIM22 JYQ12:JYQ22 JOU12:JOU22 JEY12:JEY22 IVC12:IVC22 ILG12:ILG22 IBK12:IBK22 HRO12:HRO22 HHS12:HHS22 GXW12:GXW22 GOA12:GOA22 GEE12:GEE22 FUI12:FUI22 FKM12:FKM22 FAQ12:FAQ22 EQU12:EQU22 EGY12:EGY22 DXC12:DXC22 DNG12:DNG22 DDK12:DDK22 CTO12:CTO22 CJS12:CJS22 BZW12:BZW22 BQA12:BQA22 BGE12:BGE22 AWI12:AWI22 AMM12:AMM22 ACQ12:ACQ22 SU12:SU22 IY12:IY22">
      <formula1>"1,2"</formula1>
    </dataValidation>
    <dataValidation type="list" allowBlank="1" showInputMessage="1" showErrorMessage="1" sqref="C12:C21">
      <formula1>"O,X"</formula1>
    </dataValidation>
    <dataValidation type="list" allowBlank="1" showInputMessage="1" showErrorMessage="1" sqref="F12:F21">
      <formula1>"1,2,3,4,5"</formula1>
    </dataValidation>
    <dataValidation type="list" allowBlank="1" showInputMessage="1" showErrorMessage="1" sqref="I12:J21">
      <formula1>"O"</formula1>
    </dataValidation>
  </dataValidations>
  <pageMargins left="0.31496062992125984" right="0.15748031496062992" top="0.23622047244094491" bottom="0.23622047244094491" header="0.31496062992125984" footer="0.31496062992125984"/>
  <pageSetup paperSize="9" scale="8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57"/>
  <sheetViews>
    <sheetView showGridLines="0" topLeftCell="A25" zoomScaleNormal="100" workbookViewId="0">
      <selection activeCell="Y7" sqref="Y7"/>
    </sheetView>
  </sheetViews>
  <sheetFormatPr defaultRowHeight="16.5"/>
  <cols>
    <col min="1" max="1" width="7.125" style="7" customWidth="1"/>
    <col min="2" max="3" width="4.625" style="7" customWidth="1"/>
    <col min="4" max="5" width="6.625" style="7" customWidth="1"/>
    <col min="6" max="7" width="5.625" style="7" customWidth="1"/>
    <col min="8" max="8" width="7.75" style="7" customWidth="1"/>
    <col min="9" max="12" width="6.625" style="7" customWidth="1"/>
    <col min="13" max="15" width="4.625" style="7" customWidth="1"/>
    <col min="16" max="17" width="6.625" style="7" customWidth="1"/>
    <col min="18" max="18" width="12.625" style="7" customWidth="1"/>
    <col min="19" max="21" width="6.625" style="7" customWidth="1"/>
    <col min="22" max="22" width="10.625" style="7" customWidth="1"/>
    <col min="23" max="23" width="12.125" style="7" customWidth="1"/>
    <col min="24" max="24" width="13.5" style="7" bestFit="1" customWidth="1"/>
    <col min="25" max="16384" width="9" style="7"/>
  </cols>
  <sheetData>
    <row r="1" spans="1:22">
      <c r="A1" s="1470" t="s">
        <v>673</v>
      </c>
      <c r="B1" s="1471"/>
      <c r="C1" s="1471"/>
      <c r="D1" s="1471"/>
      <c r="E1" s="1471"/>
      <c r="F1" s="1471"/>
      <c r="G1" s="1471"/>
      <c r="H1" s="1471"/>
      <c r="I1" s="1471"/>
      <c r="J1" s="1471"/>
      <c r="K1" s="1471"/>
      <c r="L1" s="1471"/>
      <c r="M1" s="1471"/>
      <c r="N1" s="1471"/>
      <c r="O1" s="1471"/>
      <c r="P1" s="1471"/>
      <c r="Q1" s="1471"/>
      <c r="R1" s="1471"/>
      <c r="S1" s="1471"/>
      <c r="T1" s="1471"/>
      <c r="U1" s="1471"/>
      <c r="V1" s="1471"/>
    </row>
    <row r="2" spans="1:22" ht="9.75" customHeight="1">
      <c r="A2" s="1472" t="s">
        <v>308</v>
      </c>
      <c r="B2" s="1473"/>
      <c r="C2" s="1473"/>
      <c r="D2" s="1473"/>
      <c r="E2" s="1473"/>
      <c r="F2" s="1473"/>
      <c r="G2" s="1473"/>
      <c r="H2" s="1473"/>
      <c r="I2" s="1473"/>
      <c r="J2" s="1473"/>
      <c r="K2" s="1473"/>
      <c r="L2" s="1473"/>
      <c r="M2" s="1473"/>
      <c r="N2" s="1473"/>
      <c r="O2" s="1473"/>
      <c r="P2" s="1473"/>
      <c r="Q2" s="1473"/>
      <c r="R2" s="1473"/>
      <c r="S2" s="1473"/>
      <c r="T2" s="1473"/>
      <c r="U2" s="1473"/>
      <c r="V2" s="1473"/>
    </row>
    <row r="3" spans="1:22" ht="25.5" customHeight="1">
      <c r="A3" s="1474" t="s">
        <v>199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/>
      <c r="L3" s="1475"/>
      <c r="M3" s="1475"/>
      <c r="N3" s="1475"/>
      <c r="O3" s="1475"/>
      <c r="P3" s="1475"/>
      <c r="Q3" s="1475"/>
      <c r="R3" s="1475"/>
      <c r="S3" s="1475"/>
      <c r="T3" s="1475"/>
      <c r="U3" s="1475"/>
      <c r="V3" s="1475"/>
    </row>
    <row r="4" spans="1:22" ht="16.5" customHeight="1">
      <c r="A4" s="1451" t="s">
        <v>555</v>
      </c>
      <c r="B4" s="1451"/>
      <c r="C4" s="1451"/>
      <c r="D4" s="1452" t="str">
        <f>+IF('신고서(1쪽)'!D5="","",'신고서(1쪽)'!D5)</f>
        <v/>
      </c>
      <c r="E4" s="1452"/>
      <c r="F4" s="1452"/>
      <c r="G4" s="1452"/>
      <c r="H4" s="1452"/>
      <c r="I4" s="1452"/>
      <c r="J4" s="1452"/>
      <c r="K4" s="1452"/>
      <c r="L4" s="1451" t="s">
        <v>200</v>
      </c>
      <c r="M4" s="1451"/>
      <c r="N4" s="1451"/>
      <c r="O4" s="1476" t="str">
        <f>+F13</f>
        <v/>
      </c>
      <c r="P4" s="1452"/>
      <c r="Q4" s="1452"/>
      <c r="R4" s="1452"/>
      <c r="S4" s="1452"/>
      <c r="T4" s="1452"/>
      <c r="U4" s="1452"/>
      <c r="V4" s="1452"/>
    </row>
    <row r="5" spans="1:22">
      <c r="A5" s="1451" t="s">
        <v>201</v>
      </c>
      <c r="B5" s="1451"/>
      <c r="C5" s="1451"/>
      <c r="D5" s="1453" t="str">
        <f>+IF('신고서(1쪽)'!D6="","",'신고서(1쪽)'!D6)</f>
        <v>주식회사 프로워크</v>
      </c>
      <c r="E5" s="1453"/>
      <c r="F5" s="1453"/>
      <c r="G5" s="1453"/>
      <c r="H5" s="1453"/>
      <c r="I5" s="1453"/>
      <c r="J5" s="1453"/>
      <c r="K5" s="1453"/>
      <c r="L5" s="1451" t="s">
        <v>3</v>
      </c>
      <c r="M5" s="1451"/>
      <c r="N5" s="1451"/>
      <c r="O5" s="1452" t="str">
        <f>+IF('신고서(1쪽)'!T6="","",'신고서(1쪽)'!T6)</f>
        <v>751-81-00863</v>
      </c>
      <c r="P5" s="1452"/>
      <c r="Q5" s="1452"/>
      <c r="R5" s="1452"/>
      <c r="S5" s="1452"/>
      <c r="T5" s="1452"/>
      <c r="U5" s="1452"/>
      <c r="V5" s="1452"/>
    </row>
    <row r="6" spans="1:22" ht="6" customHeight="1">
      <c r="A6" s="1477"/>
      <c r="B6" s="508"/>
      <c r="C6" s="508"/>
      <c r="D6" s="508"/>
      <c r="E6" s="508"/>
      <c r="F6" s="508"/>
      <c r="G6" s="508"/>
      <c r="H6" s="508"/>
      <c r="I6" s="508"/>
      <c r="J6" s="508"/>
      <c r="K6" s="508"/>
      <c r="L6" s="508"/>
      <c r="M6" s="508"/>
      <c r="N6" s="508"/>
      <c r="O6" s="508"/>
      <c r="P6" s="508"/>
      <c r="Q6" s="508"/>
      <c r="R6" s="508"/>
      <c r="S6" s="508"/>
      <c r="T6" s="508"/>
      <c r="U6" s="508"/>
      <c r="V6" s="508"/>
    </row>
    <row r="7" spans="1:22">
      <c r="A7" s="1478" t="s">
        <v>309</v>
      </c>
      <c r="B7" s="1479"/>
      <c r="C7" s="1479"/>
      <c r="D7" s="1479"/>
      <c r="E7" s="1479"/>
      <c r="F7" s="1479"/>
      <c r="G7" s="1479"/>
      <c r="H7" s="1479"/>
      <c r="I7" s="1479"/>
      <c r="J7" s="1479"/>
      <c r="K7" s="1479"/>
      <c r="L7" s="1479"/>
      <c r="M7" s="1479"/>
      <c r="N7" s="1479"/>
      <c r="O7" s="1479"/>
      <c r="P7" s="1479"/>
      <c r="Q7" s="1479"/>
      <c r="R7" s="1479"/>
      <c r="S7" s="1479"/>
      <c r="T7" s="1479"/>
      <c r="U7" s="1479"/>
      <c r="V7" s="1479"/>
    </row>
    <row r="8" spans="1:22">
      <c r="A8" s="1451" t="s">
        <v>202</v>
      </c>
      <c r="B8" s="1451"/>
      <c r="C8" s="1451"/>
      <c r="D8" s="1451"/>
      <c r="E8" s="1451"/>
      <c r="F8" s="1451"/>
      <c r="G8" s="1451"/>
      <c r="H8" s="1451" t="s">
        <v>203</v>
      </c>
      <c r="I8" s="1451"/>
      <c r="J8" s="1451"/>
      <c r="K8" s="1451"/>
      <c r="L8" s="1451"/>
      <c r="M8" s="1451"/>
      <c r="N8" s="1451"/>
      <c r="O8" s="1451"/>
      <c r="P8" s="1451"/>
      <c r="Q8" s="1451"/>
      <c r="R8" s="1451"/>
      <c r="S8" s="1451"/>
      <c r="T8" s="1451"/>
      <c r="U8" s="1451"/>
      <c r="V8" s="1451"/>
    </row>
    <row r="9" spans="1:22" ht="18" customHeight="1">
      <c r="A9" s="1454" t="s">
        <v>556</v>
      </c>
      <c r="B9" s="1454" t="s">
        <v>557</v>
      </c>
      <c r="C9" s="1454"/>
      <c r="D9" s="1454" t="s">
        <v>558</v>
      </c>
      <c r="E9" s="1454"/>
      <c r="F9" s="1454" t="s">
        <v>559</v>
      </c>
      <c r="G9" s="1454"/>
      <c r="H9" s="1468" t="s">
        <v>204</v>
      </c>
      <c r="I9" s="1454" t="s">
        <v>560</v>
      </c>
      <c r="J9" s="1454"/>
      <c r="K9" s="1454" t="s">
        <v>612</v>
      </c>
      <c r="L9" s="1454"/>
      <c r="M9" s="1454" t="s">
        <v>613</v>
      </c>
      <c r="N9" s="1454"/>
      <c r="O9" s="1454"/>
      <c r="P9" s="1454" t="s">
        <v>614</v>
      </c>
      <c r="Q9" s="1454"/>
      <c r="R9" s="1532" t="s">
        <v>674</v>
      </c>
      <c r="S9" s="1503" t="s">
        <v>615</v>
      </c>
      <c r="T9" s="1505"/>
      <c r="U9" s="1503" t="s">
        <v>561</v>
      </c>
      <c r="V9" s="1505"/>
    </row>
    <row r="10" spans="1:22" ht="18" customHeight="1">
      <c r="A10" s="1454"/>
      <c r="B10" s="1454"/>
      <c r="C10" s="1454"/>
      <c r="D10" s="1454"/>
      <c r="E10" s="1454"/>
      <c r="F10" s="1454"/>
      <c r="G10" s="1454"/>
      <c r="H10" s="1468"/>
      <c r="I10" s="1454"/>
      <c r="J10" s="1454"/>
      <c r="K10" s="1454"/>
      <c r="L10" s="1454"/>
      <c r="M10" s="1454"/>
      <c r="N10" s="1454"/>
      <c r="O10" s="1454"/>
      <c r="P10" s="1454"/>
      <c r="Q10" s="1454"/>
      <c r="R10" s="1533"/>
      <c r="S10" s="1530"/>
      <c r="T10" s="1531"/>
      <c r="U10" s="1530"/>
      <c r="V10" s="1531"/>
    </row>
    <row r="11" spans="1:22" ht="16.5" customHeight="1">
      <c r="A11" s="1454"/>
      <c r="B11" s="1454"/>
      <c r="C11" s="1454"/>
      <c r="D11" s="1454"/>
      <c r="E11" s="1454"/>
      <c r="F11" s="1454"/>
      <c r="G11" s="1454"/>
      <c r="H11" s="1468"/>
      <c r="I11" s="1454"/>
      <c r="J11" s="1454"/>
      <c r="K11" s="1454"/>
      <c r="L11" s="1454"/>
      <c r="M11" s="1454"/>
      <c r="N11" s="1454"/>
      <c r="O11" s="1454"/>
      <c r="P11" s="1454"/>
      <c r="Q11" s="1454"/>
      <c r="R11" s="1533"/>
      <c r="S11" s="1530"/>
      <c r="T11" s="1531"/>
      <c r="U11" s="1530"/>
      <c r="V11" s="1531"/>
    </row>
    <row r="12" spans="1:22">
      <c r="A12" s="1454"/>
      <c r="B12" s="1454"/>
      <c r="C12" s="1454"/>
      <c r="D12" s="1454"/>
      <c r="E12" s="1454"/>
      <c r="F12" s="1454"/>
      <c r="G12" s="1454"/>
      <c r="H12" s="1468"/>
      <c r="I12" s="1454"/>
      <c r="J12" s="1454"/>
      <c r="K12" s="1454"/>
      <c r="L12" s="1454"/>
      <c r="M12" s="1454"/>
      <c r="N12" s="1454"/>
      <c r="O12" s="1454"/>
      <c r="P12" s="1454"/>
      <c r="Q12" s="1454"/>
      <c r="R12" s="1534"/>
      <c r="S12" s="1506"/>
      <c r="T12" s="1508"/>
      <c r="U12" s="1506"/>
      <c r="V12" s="1508"/>
    </row>
    <row r="13" spans="1:22">
      <c r="A13" s="1455">
        <f>IF(ISBLANK('신고서(1쪽)'!B42),"",'신고서(1쪽)'!B42)</f>
        <v>1</v>
      </c>
      <c r="B13" s="1455">
        <f>IF(ISBLANK('신고서(1쪽)'!B41),"",'신고서(1쪽)'!B41)</f>
        <v>0</v>
      </c>
      <c r="C13" s="1455"/>
      <c r="D13" s="1457" t="str">
        <f>IF(ISBLANK('신고서(1쪽)'!C41),"",'신고서(1쪽)'!C41)</f>
        <v/>
      </c>
      <c r="E13" s="1457"/>
      <c r="F13" s="1456" t="str">
        <f>IF('신고서(1쪽)'!T5="-","",DATE(LEFT('신고서(1쪽)'!T5,2),MID('신고서(1쪽)'!T5,3,2),MID('신고서(1쪽)'!T5,5,2)))</f>
        <v/>
      </c>
      <c r="G13" s="1456"/>
      <c r="H13" s="247" t="s">
        <v>205</v>
      </c>
      <c r="I13" s="1458">
        <f>K13+M13+P13+R13+S13+U13</f>
        <v>0</v>
      </c>
      <c r="J13" s="1458"/>
      <c r="K13" s="1458">
        <f>+'신고서(1쪽)'!L41</f>
        <v>0</v>
      </c>
      <c r="L13" s="1458"/>
      <c r="M13" s="1458">
        <f>+'신고서(1쪽)'!O41</f>
        <v>0</v>
      </c>
      <c r="N13" s="1458"/>
      <c r="O13" s="1458"/>
      <c r="P13" s="1458">
        <f>'신고서(1쪽)'!S41</f>
        <v>0</v>
      </c>
      <c r="Q13" s="1458"/>
      <c r="R13" s="248">
        <f>'신고서(1쪽)'!U41</f>
        <v>0</v>
      </c>
      <c r="S13" s="1459">
        <f>'신고서(1쪽)'!W41</f>
        <v>0</v>
      </c>
      <c r="T13" s="1460"/>
      <c r="U13" s="1459">
        <f>'신고서(1쪽)'!X41</f>
        <v>0</v>
      </c>
      <c r="V13" s="1460"/>
    </row>
    <row r="14" spans="1:22">
      <c r="A14" s="1455"/>
      <c r="B14" s="1455"/>
      <c r="C14" s="1455"/>
      <c r="D14" s="1457"/>
      <c r="E14" s="1457"/>
      <c r="F14" s="1456"/>
      <c r="G14" s="1456"/>
      <c r="H14" s="247" t="s">
        <v>206</v>
      </c>
      <c r="I14" s="1459">
        <f t="shared" ref="I14:I28" si="0">K14+M14+P14+R14+S14+U14</f>
        <v>0</v>
      </c>
      <c r="J14" s="1460"/>
      <c r="K14" s="1459">
        <f>+'신고서(1쪽)'!L42</f>
        <v>0</v>
      </c>
      <c r="L14" s="1460"/>
      <c r="M14" s="1459">
        <f>+'신고서(1쪽)'!O42</f>
        <v>0</v>
      </c>
      <c r="N14" s="1463"/>
      <c r="O14" s="1460"/>
      <c r="P14" s="1469"/>
      <c r="Q14" s="1469"/>
      <c r="R14" s="248">
        <f>'신고서(1쪽)'!U42</f>
        <v>0</v>
      </c>
      <c r="S14" s="1459">
        <f>'신고서(1쪽)'!W42</f>
        <v>0</v>
      </c>
      <c r="T14" s="1460"/>
      <c r="U14" s="1459">
        <f>'신고서(1쪽)'!X42</f>
        <v>0</v>
      </c>
      <c r="V14" s="1460"/>
    </row>
    <row r="15" spans="1:22">
      <c r="A15" s="1455" t="str">
        <f>IF(ISBLANK('신고서(1쪽)'!B44),"",'신고서(1쪽)'!B44)</f>
        <v/>
      </c>
      <c r="B15" s="1455" t="str">
        <f>IF(ISBLANK('신고서(1쪽)'!B43),"",'신고서(1쪽)'!B43)</f>
        <v/>
      </c>
      <c r="C15" s="1455"/>
      <c r="D15" s="1457" t="str">
        <f>IF(ISBLANK('신고서(1쪽)'!C43),"",'신고서(1쪽)'!C43)</f>
        <v/>
      </c>
      <c r="E15" s="1457"/>
      <c r="F15" s="1456" t="str">
        <f>IF('신고서(1쪽)'!C44="-","",DATE(LEFT('신고서(1쪽)'!C44,2),MID('신고서(1쪽)'!C44,3,2),MID('신고서(1쪽)'!C44,5,2)))</f>
        <v/>
      </c>
      <c r="G15" s="1456"/>
      <c r="H15" s="247" t="s">
        <v>205</v>
      </c>
      <c r="I15" s="1459">
        <f t="shared" si="0"/>
        <v>0</v>
      </c>
      <c r="J15" s="1460"/>
      <c r="K15" s="1459">
        <f>+'신고서(1쪽)'!L43</f>
        <v>0</v>
      </c>
      <c r="L15" s="1460"/>
      <c r="M15" s="1459">
        <f>+'신고서(1쪽)'!O43</f>
        <v>0</v>
      </c>
      <c r="N15" s="1463"/>
      <c r="O15" s="1460"/>
      <c r="P15" s="1458">
        <f>'신고서(1쪽)'!S43</f>
        <v>0</v>
      </c>
      <c r="Q15" s="1458"/>
      <c r="R15" s="248">
        <f>'신고서(1쪽)'!U43</f>
        <v>0</v>
      </c>
      <c r="S15" s="1459">
        <f>'신고서(1쪽)'!W43</f>
        <v>0</v>
      </c>
      <c r="T15" s="1460"/>
      <c r="U15" s="1459">
        <f>'신고서(1쪽)'!X43</f>
        <v>0</v>
      </c>
      <c r="V15" s="1460"/>
    </row>
    <row r="16" spans="1:22">
      <c r="A16" s="1455"/>
      <c r="B16" s="1455"/>
      <c r="C16" s="1455"/>
      <c r="D16" s="1457"/>
      <c r="E16" s="1457"/>
      <c r="F16" s="1456"/>
      <c r="G16" s="1456"/>
      <c r="H16" s="247" t="s">
        <v>206</v>
      </c>
      <c r="I16" s="1459">
        <f t="shared" si="0"/>
        <v>0</v>
      </c>
      <c r="J16" s="1460"/>
      <c r="K16" s="1459">
        <f>+'신고서(1쪽)'!L44</f>
        <v>0</v>
      </c>
      <c r="L16" s="1460"/>
      <c r="M16" s="1459">
        <f>+'신고서(1쪽)'!O44</f>
        <v>0</v>
      </c>
      <c r="N16" s="1463"/>
      <c r="O16" s="1460"/>
      <c r="P16" s="1469"/>
      <c r="Q16" s="1469"/>
      <c r="R16" s="248">
        <f>'신고서(1쪽)'!U44</f>
        <v>0</v>
      </c>
      <c r="S16" s="1459">
        <f>'신고서(1쪽)'!W44</f>
        <v>0</v>
      </c>
      <c r="T16" s="1460"/>
      <c r="U16" s="1459">
        <f>'신고서(1쪽)'!X44</f>
        <v>0</v>
      </c>
      <c r="V16" s="1460"/>
    </row>
    <row r="17" spans="1:24">
      <c r="A17" s="1461" t="str">
        <f>IF(ISBLANK('신고서(1쪽)'!B46),"",'신고서(1쪽)'!B46)</f>
        <v/>
      </c>
      <c r="B17" s="1455" t="str">
        <f>IF(ISBLANK('신고서(1쪽)'!B45),"",'신고서(1쪽)'!B45)</f>
        <v/>
      </c>
      <c r="C17" s="1455"/>
      <c r="D17" s="1457" t="str">
        <f>IF(ISBLANK('신고서(1쪽)'!C45),"",'신고서(1쪽)'!C45)</f>
        <v/>
      </c>
      <c r="E17" s="1457"/>
      <c r="F17" s="1456" t="str">
        <f>IF('신고서(1쪽)'!C46="-","",DATE(LEFT('신고서(1쪽)'!C46,2),MID('신고서(1쪽)'!C46,3,2),MID('신고서(1쪽)'!C46,5,2)))</f>
        <v/>
      </c>
      <c r="G17" s="1456"/>
      <c r="H17" s="247" t="s">
        <v>205</v>
      </c>
      <c r="I17" s="1459">
        <f t="shared" si="0"/>
        <v>0</v>
      </c>
      <c r="J17" s="1460"/>
      <c r="K17" s="1459">
        <f>+'신고서(1쪽)'!L45</f>
        <v>0</v>
      </c>
      <c r="L17" s="1460"/>
      <c r="M17" s="1459">
        <f>+'신고서(1쪽)'!O45</f>
        <v>0</v>
      </c>
      <c r="N17" s="1463"/>
      <c r="O17" s="1460"/>
      <c r="P17" s="1458">
        <f>'신고서(1쪽)'!S45</f>
        <v>0</v>
      </c>
      <c r="Q17" s="1458"/>
      <c r="R17" s="248">
        <f>'신고서(1쪽)'!U45</f>
        <v>0</v>
      </c>
      <c r="S17" s="1459">
        <f>'신고서(1쪽)'!W45</f>
        <v>0</v>
      </c>
      <c r="T17" s="1460"/>
      <c r="U17" s="1459">
        <f>'신고서(1쪽)'!X45</f>
        <v>0</v>
      </c>
      <c r="V17" s="1460"/>
    </row>
    <row r="18" spans="1:24">
      <c r="A18" s="1462"/>
      <c r="B18" s="1455"/>
      <c r="C18" s="1455"/>
      <c r="D18" s="1457"/>
      <c r="E18" s="1457"/>
      <c r="F18" s="1456"/>
      <c r="G18" s="1456"/>
      <c r="H18" s="247" t="s">
        <v>206</v>
      </c>
      <c r="I18" s="1459">
        <f t="shared" si="0"/>
        <v>0</v>
      </c>
      <c r="J18" s="1460"/>
      <c r="K18" s="1459">
        <f>+'신고서(1쪽)'!L46</f>
        <v>0</v>
      </c>
      <c r="L18" s="1460"/>
      <c r="M18" s="1459">
        <f>+'신고서(1쪽)'!O46</f>
        <v>0</v>
      </c>
      <c r="N18" s="1463"/>
      <c r="O18" s="1460"/>
      <c r="P18" s="1469"/>
      <c r="Q18" s="1469"/>
      <c r="R18" s="248">
        <f>'신고서(1쪽)'!U46</f>
        <v>0</v>
      </c>
      <c r="S18" s="1459">
        <f>'신고서(1쪽)'!W46</f>
        <v>0</v>
      </c>
      <c r="T18" s="1460"/>
      <c r="U18" s="1459">
        <f>'신고서(1쪽)'!X46</f>
        <v>0</v>
      </c>
      <c r="V18" s="1460"/>
    </row>
    <row r="19" spans="1:24">
      <c r="A19" s="1461" t="str">
        <f>IF(ISBLANK('신고서(1쪽)'!B48),"",'신고서(1쪽)'!B48)</f>
        <v/>
      </c>
      <c r="B19" s="1455" t="str">
        <f>IF(ISBLANK('신고서(1쪽)'!B47),"",'신고서(1쪽)'!B47)</f>
        <v/>
      </c>
      <c r="C19" s="1455"/>
      <c r="D19" s="1457" t="str">
        <f>IF(ISBLANK('신고서(1쪽)'!C47),"",'신고서(1쪽)'!C47)</f>
        <v/>
      </c>
      <c r="E19" s="1457"/>
      <c r="F19" s="1456" t="str">
        <f>IF('신고서(1쪽)'!C48="-","",DATE(LEFT('신고서(1쪽)'!C48,2),MID('신고서(1쪽)'!C48,3,2),MID('신고서(1쪽)'!C48,5,2)))</f>
        <v/>
      </c>
      <c r="G19" s="1456"/>
      <c r="H19" s="247" t="s">
        <v>205</v>
      </c>
      <c r="I19" s="1459">
        <f t="shared" si="0"/>
        <v>0</v>
      </c>
      <c r="J19" s="1460"/>
      <c r="K19" s="1459">
        <f>+'신고서(1쪽)'!L47</f>
        <v>0</v>
      </c>
      <c r="L19" s="1460"/>
      <c r="M19" s="1459">
        <f>+'신고서(1쪽)'!O47</f>
        <v>0</v>
      </c>
      <c r="N19" s="1463"/>
      <c r="O19" s="1460"/>
      <c r="P19" s="1458">
        <f>'신고서(1쪽)'!S47</f>
        <v>0</v>
      </c>
      <c r="Q19" s="1458"/>
      <c r="R19" s="248">
        <f>'신고서(1쪽)'!U47</f>
        <v>0</v>
      </c>
      <c r="S19" s="1459">
        <f>'신고서(1쪽)'!W47</f>
        <v>0</v>
      </c>
      <c r="T19" s="1460"/>
      <c r="U19" s="1459">
        <f>'신고서(1쪽)'!X47</f>
        <v>0</v>
      </c>
      <c r="V19" s="1460"/>
    </row>
    <row r="20" spans="1:24">
      <c r="A20" s="1462"/>
      <c r="B20" s="1455"/>
      <c r="C20" s="1455"/>
      <c r="D20" s="1457"/>
      <c r="E20" s="1457"/>
      <c r="F20" s="1456"/>
      <c r="G20" s="1456"/>
      <c r="H20" s="247" t="s">
        <v>206</v>
      </c>
      <c r="I20" s="1459">
        <f t="shared" si="0"/>
        <v>0</v>
      </c>
      <c r="J20" s="1460"/>
      <c r="K20" s="1459">
        <f>+'신고서(1쪽)'!L48</f>
        <v>0</v>
      </c>
      <c r="L20" s="1460"/>
      <c r="M20" s="1459">
        <f>+'신고서(1쪽)'!O48</f>
        <v>0</v>
      </c>
      <c r="N20" s="1463"/>
      <c r="O20" s="1460"/>
      <c r="P20" s="1469"/>
      <c r="Q20" s="1469"/>
      <c r="R20" s="248">
        <f>'신고서(1쪽)'!U48</f>
        <v>0</v>
      </c>
      <c r="S20" s="1459">
        <f>'신고서(1쪽)'!W48</f>
        <v>0</v>
      </c>
      <c r="T20" s="1460"/>
      <c r="U20" s="1459">
        <f>'신고서(1쪽)'!X48</f>
        <v>0</v>
      </c>
      <c r="V20" s="1460"/>
    </row>
    <row r="21" spans="1:24">
      <c r="A21" s="1461" t="str">
        <f>IF(ISBLANK('신고서(1쪽)'!B50),"",'신고서(1쪽)'!B50)</f>
        <v/>
      </c>
      <c r="B21" s="1455" t="str">
        <f>IF(ISBLANK('신고서(1쪽)'!B49),"",'신고서(1쪽)'!B49)</f>
        <v/>
      </c>
      <c r="C21" s="1455"/>
      <c r="D21" s="1457" t="str">
        <f>IF(ISBLANK('신고서(1쪽)'!C49),"",'신고서(1쪽)'!C49)</f>
        <v/>
      </c>
      <c r="E21" s="1457"/>
      <c r="F21" s="1456" t="str">
        <f>IF('신고서(1쪽)'!C50="-","",DATE(LEFT('신고서(1쪽)'!C50,2),MID('신고서(1쪽)'!C50,3,2),MID('신고서(1쪽)'!C50,5,2)))</f>
        <v/>
      </c>
      <c r="G21" s="1456"/>
      <c r="H21" s="247" t="s">
        <v>205</v>
      </c>
      <c r="I21" s="1459">
        <f t="shared" si="0"/>
        <v>0</v>
      </c>
      <c r="J21" s="1460"/>
      <c r="K21" s="1459">
        <f>+'신고서(1쪽)'!L49</f>
        <v>0</v>
      </c>
      <c r="L21" s="1460"/>
      <c r="M21" s="1459">
        <f>+'신고서(1쪽)'!O49</f>
        <v>0</v>
      </c>
      <c r="N21" s="1463"/>
      <c r="O21" s="1460"/>
      <c r="P21" s="1458">
        <f>'신고서(1쪽)'!S49</f>
        <v>0</v>
      </c>
      <c r="Q21" s="1458"/>
      <c r="R21" s="248">
        <f>'신고서(1쪽)'!U49</f>
        <v>0</v>
      </c>
      <c r="S21" s="1459">
        <f>'신고서(1쪽)'!W49</f>
        <v>0</v>
      </c>
      <c r="T21" s="1460"/>
      <c r="U21" s="1459">
        <f>'신고서(1쪽)'!X49</f>
        <v>0</v>
      </c>
      <c r="V21" s="1460"/>
    </row>
    <row r="22" spans="1:24">
      <c r="A22" s="1462"/>
      <c r="B22" s="1455"/>
      <c r="C22" s="1455"/>
      <c r="D22" s="1457"/>
      <c r="E22" s="1457"/>
      <c r="F22" s="1456"/>
      <c r="G22" s="1456"/>
      <c r="H22" s="247" t="s">
        <v>206</v>
      </c>
      <c r="I22" s="1459">
        <f t="shared" si="0"/>
        <v>0</v>
      </c>
      <c r="J22" s="1460"/>
      <c r="K22" s="1459">
        <f>+'신고서(1쪽)'!L50</f>
        <v>0</v>
      </c>
      <c r="L22" s="1460"/>
      <c r="M22" s="1459">
        <f>+'신고서(1쪽)'!O50</f>
        <v>0</v>
      </c>
      <c r="N22" s="1463"/>
      <c r="O22" s="1460"/>
      <c r="P22" s="1469"/>
      <c r="Q22" s="1469"/>
      <c r="R22" s="248">
        <f>'신고서(1쪽)'!U50</f>
        <v>0</v>
      </c>
      <c r="S22" s="1459">
        <f>'신고서(1쪽)'!W50</f>
        <v>0</v>
      </c>
      <c r="T22" s="1460"/>
      <c r="U22" s="1459">
        <f>'신고서(1쪽)'!X50</f>
        <v>0</v>
      </c>
      <c r="V22" s="1460"/>
    </row>
    <row r="23" spans="1:24">
      <c r="A23" s="1461" t="str">
        <f>IF(ISBLANK('신고서(1쪽)'!B52),"",'신고서(1쪽)'!B52)</f>
        <v/>
      </c>
      <c r="B23" s="1455" t="str">
        <f>IF(ISBLANK('신고서(1쪽)'!B51),"",'신고서(1쪽)'!B51)</f>
        <v/>
      </c>
      <c r="C23" s="1455"/>
      <c r="D23" s="1457" t="str">
        <f>IF(ISBLANK('신고서(1쪽)'!C51),"",'신고서(1쪽)'!C51)</f>
        <v/>
      </c>
      <c r="E23" s="1457"/>
      <c r="F23" s="1456" t="str">
        <f>IF('신고서(1쪽)'!C52="-","",DATE(LEFT('신고서(1쪽)'!C52,2),MID('신고서(1쪽)'!C52,3,2),MID('신고서(1쪽)'!C52,5,2)))</f>
        <v/>
      </c>
      <c r="G23" s="1456"/>
      <c r="H23" s="247" t="s">
        <v>205</v>
      </c>
      <c r="I23" s="1459">
        <f t="shared" si="0"/>
        <v>0</v>
      </c>
      <c r="J23" s="1460"/>
      <c r="K23" s="1459">
        <f>+'신고서(1쪽)'!L51</f>
        <v>0</v>
      </c>
      <c r="L23" s="1460"/>
      <c r="M23" s="1459">
        <f>+'신고서(1쪽)'!O51</f>
        <v>0</v>
      </c>
      <c r="N23" s="1463"/>
      <c r="O23" s="1460"/>
      <c r="P23" s="1458">
        <f>'신고서(1쪽)'!S51</f>
        <v>0</v>
      </c>
      <c r="Q23" s="1458"/>
      <c r="R23" s="248">
        <f>'신고서(1쪽)'!U51</f>
        <v>0</v>
      </c>
      <c r="S23" s="1459">
        <f>'신고서(1쪽)'!W51</f>
        <v>0</v>
      </c>
      <c r="T23" s="1460"/>
      <c r="U23" s="1459">
        <f>'신고서(1쪽)'!X51</f>
        <v>0</v>
      </c>
      <c r="V23" s="1460"/>
    </row>
    <row r="24" spans="1:24">
      <c r="A24" s="1462"/>
      <c r="B24" s="1455"/>
      <c r="C24" s="1455"/>
      <c r="D24" s="1457"/>
      <c r="E24" s="1457"/>
      <c r="F24" s="1456"/>
      <c r="G24" s="1456"/>
      <c r="H24" s="247" t="s">
        <v>206</v>
      </c>
      <c r="I24" s="1459">
        <f t="shared" si="0"/>
        <v>0</v>
      </c>
      <c r="J24" s="1460"/>
      <c r="K24" s="1459">
        <f>+'신고서(1쪽)'!L52</f>
        <v>0</v>
      </c>
      <c r="L24" s="1460"/>
      <c r="M24" s="1459">
        <f>+'신고서(1쪽)'!O52</f>
        <v>0</v>
      </c>
      <c r="N24" s="1463"/>
      <c r="O24" s="1460"/>
      <c r="P24" s="1469"/>
      <c r="Q24" s="1469"/>
      <c r="R24" s="248">
        <f>'신고서(1쪽)'!U52</f>
        <v>0</v>
      </c>
      <c r="S24" s="1459">
        <f>'신고서(1쪽)'!W52</f>
        <v>0</v>
      </c>
      <c r="T24" s="1460"/>
      <c r="U24" s="1459">
        <f>'신고서(1쪽)'!X52</f>
        <v>0</v>
      </c>
      <c r="V24" s="1460"/>
    </row>
    <row r="25" spans="1:24">
      <c r="A25" s="1461" t="str">
        <f>IF(ISBLANK('신고서(1쪽)'!B54),"",'신고서(1쪽)'!B54)</f>
        <v/>
      </c>
      <c r="B25" s="1455" t="str">
        <f>IF(ISBLANK('신고서(1쪽)'!B53),"",'신고서(1쪽)'!B53)</f>
        <v/>
      </c>
      <c r="C25" s="1455"/>
      <c r="D25" s="1457" t="str">
        <f>IF(ISBLANK('신고서(1쪽)'!C53),"",'신고서(1쪽)'!C53)</f>
        <v/>
      </c>
      <c r="E25" s="1457"/>
      <c r="F25" s="1456" t="str">
        <f>IF('신고서(1쪽)'!C54="-","",DATE(LEFT('신고서(1쪽)'!C54,2),MID('신고서(1쪽)'!C54,3,2),MID('신고서(1쪽)'!C54,5,2)))</f>
        <v/>
      </c>
      <c r="G25" s="1456"/>
      <c r="H25" s="247" t="s">
        <v>205</v>
      </c>
      <c r="I25" s="1459">
        <f t="shared" si="0"/>
        <v>0</v>
      </c>
      <c r="J25" s="1460"/>
      <c r="K25" s="1459">
        <f>+'신고서(1쪽)'!L53</f>
        <v>0</v>
      </c>
      <c r="L25" s="1460"/>
      <c r="M25" s="1459">
        <f>+'신고서(1쪽)'!O53</f>
        <v>0</v>
      </c>
      <c r="N25" s="1463"/>
      <c r="O25" s="1460"/>
      <c r="P25" s="1458">
        <f>'신고서(1쪽)'!S53</f>
        <v>0</v>
      </c>
      <c r="Q25" s="1458"/>
      <c r="R25" s="248">
        <f>'신고서(1쪽)'!U53</f>
        <v>0</v>
      </c>
      <c r="S25" s="1459">
        <f>'신고서(1쪽)'!W53</f>
        <v>0</v>
      </c>
      <c r="T25" s="1460"/>
      <c r="U25" s="1459">
        <f>'신고서(1쪽)'!X53</f>
        <v>0</v>
      </c>
      <c r="V25" s="1460"/>
      <c r="X25" s="28"/>
    </row>
    <row r="26" spans="1:24">
      <c r="A26" s="1462"/>
      <c r="B26" s="1455"/>
      <c r="C26" s="1455"/>
      <c r="D26" s="1457"/>
      <c r="E26" s="1457"/>
      <c r="F26" s="1456"/>
      <c r="G26" s="1456"/>
      <c r="H26" s="247" t="s">
        <v>206</v>
      </c>
      <c r="I26" s="1459">
        <f t="shared" si="0"/>
        <v>0</v>
      </c>
      <c r="J26" s="1460"/>
      <c r="K26" s="1459">
        <f>+'신고서(1쪽)'!L54</f>
        <v>0</v>
      </c>
      <c r="L26" s="1460"/>
      <c r="M26" s="1459">
        <f>+'신고서(1쪽)'!O54</f>
        <v>0</v>
      </c>
      <c r="N26" s="1463"/>
      <c r="O26" s="1460"/>
      <c r="P26" s="1469"/>
      <c r="Q26" s="1469"/>
      <c r="R26" s="248">
        <f>'신고서(1쪽)'!U54</f>
        <v>0</v>
      </c>
      <c r="S26" s="1459">
        <f>'신고서(1쪽)'!W54</f>
        <v>0</v>
      </c>
      <c r="T26" s="1460"/>
      <c r="U26" s="1459">
        <f>'신고서(1쪽)'!X54</f>
        <v>0</v>
      </c>
      <c r="V26" s="1460"/>
    </row>
    <row r="27" spans="1:24">
      <c r="A27" s="1461" t="str">
        <f>IF(ISBLANK('신고서(1쪽)'!B56),"",'신고서(1쪽)'!B56)</f>
        <v/>
      </c>
      <c r="B27" s="1455" t="str">
        <f>IF(ISBLANK('신고서(1쪽)'!B55),"",'신고서(1쪽)'!B55)</f>
        <v/>
      </c>
      <c r="C27" s="1455"/>
      <c r="D27" s="1457" t="str">
        <f>IF(ISBLANK('신고서(1쪽)'!C55),"",'신고서(1쪽)'!C55)</f>
        <v/>
      </c>
      <c r="E27" s="1457"/>
      <c r="F27" s="1456" t="str">
        <f>IF('신고서(1쪽)'!C56="-","",DATE(LEFT('신고서(1쪽)'!C56,2),MID('신고서(1쪽)'!C56,3,2),MID('신고서(1쪽)'!C56,5,2)))</f>
        <v/>
      </c>
      <c r="G27" s="1456"/>
      <c r="H27" s="247" t="s">
        <v>205</v>
      </c>
      <c r="I27" s="1459">
        <f t="shared" si="0"/>
        <v>0</v>
      </c>
      <c r="J27" s="1460"/>
      <c r="K27" s="1459">
        <f>+'신고서(1쪽)'!L55</f>
        <v>0</v>
      </c>
      <c r="L27" s="1460"/>
      <c r="M27" s="1459">
        <f>+'신고서(1쪽)'!O55</f>
        <v>0</v>
      </c>
      <c r="N27" s="1463"/>
      <c r="O27" s="1460"/>
      <c r="P27" s="1458">
        <f>'신고서(1쪽)'!S55</f>
        <v>0</v>
      </c>
      <c r="Q27" s="1458"/>
      <c r="R27" s="248">
        <f>'신고서(1쪽)'!U55</f>
        <v>0</v>
      </c>
      <c r="S27" s="1459">
        <f>'신고서(1쪽)'!W55</f>
        <v>0</v>
      </c>
      <c r="T27" s="1460"/>
      <c r="U27" s="1459">
        <f>'신고서(1쪽)'!X55</f>
        <v>0</v>
      </c>
      <c r="V27" s="1460"/>
    </row>
    <row r="28" spans="1:24" ht="17.25" thickBot="1">
      <c r="A28" s="1566"/>
      <c r="B28" s="1455"/>
      <c r="C28" s="1455"/>
      <c r="D28" s="1467"/>
      <c r="E28" s="1467"/>
      <c r="F28" s="1542"/>
      <c r="G28" s="1542"/>
      <c r="H28" s="249" t="s">
        <v>206</v>
      </c>
      <c r="I28" s="1464">
        <f t="shared" si="0"/>
        <v>0</v>
      </c>
      <c r="J28" s="1465"/>
      <c r="K28" s="1464">
        <f>+'신고서(1쪽)'!L56</f>
        <v>0</v>
      </c>
      <c r="L28" s="1465"/>
      <c r="M28" s="1464">
        <f>+'신고서(1쪽)'!O56</f>
        <v>0</v>
      </c>
      <c r="N28" s="1466"/>
      <c r="O28" s="1465"/>
      <c r="P28" s="1543"/>
      <c r="Q28" s="1543"/>
      <c r="R28" s="248">
        <f>'신고서(1쪽)'!U56</f>
        <v>0</v>
      </c>
      <c r="S28" s="1464">
        <f>'신고서(1쪽)'!W56</f>
        <v>0</v>
      </c>
      <c r="T28" s="1465"/>
      <c r="U28" s="1464">
        <f>'신고서(1쪽)'!X56</f>
        <v>0</v>
      </c>
      <c r="V28" s="1465"/>
      <c r="X28" s="28"/>
    </row>
    <row r="29" spans="1:24" ht="17.25" thickTop="1">
      <c r="A29" s="1559" t="s">
        <v>562</v>
      </c>
      <c r="B29" s="1559"/>
      <c r="C29" s="1559"/>
      <c r="D29" s="1559"/>
      <c r="E29" s="1559"/>
      <c r="F29" s="1559"/>
      <c r="G29" s="1559"/>
      <c r="H29" s="1559"/>
      <c r="I29" s="1560">
        <f>SUM(I13:J28)</f>
        <v>0</v>
      </c>
      <c r="J29" s="1560"/>
      <c r="K29" s="1560">
        <f>SUM(K13:L28)</f>
        <v>0</v>
      </c>
      <c r="L29" s="1565"/>
      <c r="M29" s="1541">
        <f>SUM(M13:O28)</f>
        <v>0</v>
      </c>
      <c r="N29" s="1541"/>
      <c r="O29" s="1541"/>
      <c r="P29" s="1541">
        <f>SUM(P13,P15,P17,P19,P21,P23,P25,P27)</f>
        <v>0</v>
      </c>
      <c r="Q29" s="1541"/>
      <c r="R29" s="250">
        <f>SUM(R13:R28)</f>
        <v>0</v>
      </c>
      <c r="S29" s="1537">
        <f>SUM(S13:T28)</f>
        <v>0</v>
      </c>
      <c r="T29" s="1538"/>
      <c r="U29" s="1537">
        <f>SUM(U13:V28)</f>
        <v>0</v>
      </c>
      <c r="V29" s="1538"/>
      <c r="X29" s="28"/>
    </row>
    <row r="30" spans="1:24" ht="14.1" customHeight="1">
      <c r="A30" s="1477"/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8"/>
      <c r="T30" s="508"/>
      <c r="U30" s="508"/>
      <c r="V30" s="508"/>
    </row>
    <row r="31" spans="1:24">
      <c r="A31" s="1561" t="s">
        <v>310</v>
      </c>
      <c r="B31" s="1561"/>
      <c r="C31" s="1561"/>
      <c r="D31" s="1561"/>
      <c r="E31" s="1561"/>
      <c r="F31" s="1561"/>
      <c r="G31" s="1562"/>
      <c r="H31" s="1562"/>
      <c r="I31" s="1562"/>
      <c r="J31" s="1562"/>
      <c r="K31" s="1562"/>
      <c r="L31" s="1562"/>
      <c r="M31" s="1561"/>
      <c r="N31" s="1561"/>
      <c r="O31" s="1561"/>
      <c r="P31" s="1561"/>
      <c r="Q31" s="1561"/>
      <c r="R31" s="1561"/>
      <c r="S31" s="1561"/>
      <c r="T31" s="1561"/>
      <c r="U31" s="1561"/>
      <c r="V31" s="1561"/>
      <c r="X31" s="28"/>
    </row>
    <row r="32" spans="1:24" ht="16.5" customHeight="1">
      <c r="A32" s="1578" t="s">
        <v>563</v>
      </c>
      <c r="B32" s="1579"/>
      <c r="C32" s="1586"/>
      <c r="D32" s="1578" t="s">
        <v>618</v>
      </c>
      <c r="E32" s="1579"/>
      <c r="F32" s="1580"/>
      <c r="G32" s="1573" t="s">
        <v>675</v>
      </c>
      <c r="H32" s="1573"/>
      <c r="I32" s="1573"/>
      <c r="J32" s="1572" t="s">
        <v>617</v>
      </c>
      <c r="K32" s="1572"/>
      <c r="L32" s="1572"/>
      <c r="M32" s="1563" t="s">
        <v>622</v>
      </c>
      <c r="N32" s="1564"/>
      <c r="O32" s="1564"/>
      <c r="P32" s="1564"/>
      <c r="Q32" s="1564"/>
      <c r="R32" s="1544" t="s">
        <v>564</v>
      </c>
      <c r="S32" s="1545"/>
      <c r="T32" s="1545"/>
      <c r="U32" s="1545"/>
      <c r="V32" s="1546"/>
      <c r="X32" s="28"/>
    </row>
    <row r="33" spans="1:26">
      <c r="A33" s="1581"/>
      <c r="B33" s="508"/>
      <c r="C33" s="1587"/>
      <c r="D33" s="1581"/>
      <c r="E33" s="508"/>
      <c r="F33" s="1582"/>
      <c r="G33" s="1573"/>
      <c r="H33" s="1573"/>
      <c r="I33" s="1573"/>
      <c r="J33" s="1572"/>
      <c r="K33" s="1572"/>
      <c r="L33" s="1572"/>
      <c r="M33" s="1563"/>
      <c r="N33" s="1564"/>
      <c r="O33" s="1564"/>
      <c r="P33" s="1564"/>
      <c r="Q33" s="1564"/>
      <c r="R33" s="1547"/>
      <c r="S33" s="1548"/>
      <c r="T33" s="1548"/>
      <c r="U33" s="1548"/>
      <c r="V33" s="1549"/>
    </row>
    <row r="34" spans="1:26" ht="24" customHeight="1">
      <c r="A34" s="1581"/>
      <c r="B34" s="508"/>
      <c r="C34" s="1587"/>
      <c r="D34" s="1581"/>
      <c r="E34" s="508"/>
      <c r="F34" s="1582"/>
      <c r="G34" s="1573"/>
      <c r="H34" s="1573"/>
      <c r="I34" s="1573"/>
      <c r="J34" s="1572"/>
      <c r="K34" s="1572"/>
      <c r="L34" s="1572"/>
      <c r="M34" s="1563"/>
      <c r="N34" s="1564"/>
      <c r="O34" s="1564"/>
      <c r="P34" s="1564"/>
      <c r="Q34" s="1564"/>
      <c r="R34" s="1552" t="s">
        <v>623</v>
      </c>
      <c r="S34" s="1553"/>
      <c r="T34" s="1544" t="s">
        <v>565</v>
      </c>
      <c r="U34" s="1546"/>
      <c r="V34" s="1554" t="s">
        <v>616</v>
      </c>
    </row>
    <row r="35" spans="1:26" ht="24" customHeight="1">
      <c r="A35" s="1581"/>
      <c r="B35" s="508"/>
      <c r="C35" s="1587"/>
      <c r="D35" s="1581"/>
      <c r="E35" s="508"/>
      <c r="F35" s="1582"/>
      <c r="G35" s="1573"/>
      <c r="H35" s="1573"/>
      <c r="I35" s="1573"/>
      <c r="J35" s="1572"/>
      <c r="K35" s="1572"/>
      <c r="L35" s="1572"/>
      <c r="M35" s="1563"/>
      <c r="N35" s="1564"/>
      <c r="O35" s="1564"/>
      <c r="P35" s="1564"/>
      <c r="Q35" s="1564"/>
      <c r="R35" s="1553"/>
      <c r="S35" s="1553"/>
      <c r="T35" s="1550"/>
      <c r="U35" s="1551"/>
      <c r="V35" s="1595"/>
    </row>
    <row r="36" spans="1:26" ht="24" customHeight="1" thickBot="1">
      <c r="A36" s="1583"/>
      <c r="B36" s="1584"/>
      <c r="C36" s="1588"/>
      <c r="D36" s="1583"/>
      <c r="E36" s="1584"/>
      <c r="F36" s="1585"/>
      <c r="G36" s="1573"/>
      <c r="H36" s="1573"/>
      <c r="I36" s="1573"/>
      <c r="J36" s="1572"/>
      <c r="K36" s="1572"/>
      <c r="L36" s="1572"/>
      <c r="M36" s="1563"/>
      <c r="N36" s="1564"/>
      <c r="O36" s="1564"/>
      <c r="P36" s="1564"/>
      <c r="Q36" s="1564"/>
      <c r="R36" s="1554"/>
      <c r="S36" s="1554"/>
      <c r="T36" s="1547"/>
      <c r="U36" s="1549"/>
      <c r="V36" s="1596"/>
    </row>
    <row r="37" spans="1:26" ht="23.25" customHeight="1" thickBot="1">
      <c r="A37" s="1494">
        <f>+INT(IF($R$37&gt;70000000,(K29+'신고서(1쪽)'!AD56)*15%,K29*15%))</f>
        <v>0</v>
      </c>
      <c r="B37" s="1495"/>
      <c r="C37" s="1496"/>
      <c r="D37" s="1589">
        <f>+INT(IF($R$37&gt;70000000,(M29+P29+'신고서(1쪽)'!AF56+'신고서(1쪽)'!AH56)*30%,(M29+P29)*30%))</f>
        <v>0</v>
      </c>
      <c r="E37" s="1590"/>
      <c r="F37" s="1591"/>
      <c r="G37" s="1574">
        <f>+INT(IF($R$37&gt;70000000,0,R29*30%))</f>
        <v>0</v>
      </c>
      <c r="H37" s="1574"/>
      <c r="I37" s="1574"/>
      <c r="J37" s="1575">
        <f>+INT(S29*40%)</f>
        <v>0</v>
      </c>
      <c r="K37" s="1576"/>
      <c r="L37" s="1577"/>
      <c r="M37" s="1557">
        <f>+INT(U29*40%)</f>
        <v>0</v>
      </c>
      <c r="N37" s="1557"/>
      <c r="O37" s="1557"/>
      <c r="P37" s="1557"/>
      <c r="Q37" s="1558"/>
      <c r="R37" s="1555"/>
      <c r="S37" s="1556"/>
      <c r="T37" s="1539">
        <f>+INT($R$37*25%)</f>
        <v>0</v>
      </c>
      <c r="U37" s="1540"/>
      <c r="V37" s="301">
        <f>MAX(O46,O47,O48)</f>
        <v>0</v>
      </c>
    </row>
    <row r="38" spans="1:26" ht="16.5" customHeight="1">
      <c r="A38" s="1518" t="s">
        <v>676</v>
      </c>
      <c r="B38" s="1519"/>
      <c r="C38" s="1519"/>
      <c r="D38" s="1519"/>
      <c r="E38" s="1515" t="s">
        <v>677</v>
      </c>
      <c r="F38" s="1516"/>
      <c r="G38" s="1517"/>
      <c r="H38" s="1534" t="s">
        <v>678</v>
      </c>
      <c r="I38" s="1534"/>
      <c r="J38" s="1454"/>
      <c r="K38" s="1530" t="s">
        <v>680</v>
      </c>
      <c r="L38" s="859"/>
      <c r="M38" s="859"/>
      <c r="N38" s="859"/>
      <c r="O38" s="859"/>
      <c r="P38" s="859"/>
      <c r="Q38" s="859"/>
      <c r="R38" s="859"/>
      <c r="S38" s="1531"/>
      <c r="T38" s="1454" t="s">
        <v>682</v>
      </c>
      <c r="U38" s="1454"/>
      <c r="V38" s="1454"/>
    </row>
    <row r="39" spans="1:26">
      <c r="A39" s="1519"/>
      <c r="B39" s="1519"/>
      <c r="C39" s="1519"/>
      <c r="D39" s="1519"/>
      <c r="E39" s="1516"/>
      <c r="F39" s="1516"/>
      <c r="G39" s="1516"/>
      <c r="H39" s="1454"/>
      <c r="I39" s="1454"/>
      <c r="J39" s="1454"/>
      <c r="K39" s="1506"/>
      <c r="L39" s="1507"/>
      <c r="M39" s="1507"/>
      <c r="N39" s="1507"/>
      <c r="O39" s="1507"/>
      <c r="P39" s="1507"/>
      <c r="Q39" s="1507"/>
      <c r="R39" s="1507"/>
      <c r="S39" s="1508"/>
      <c r="T39" s="1454"/>
      <c r="U39" s="1454"/>
      <c r="V39" s="1454"/>
    </row>
    <row r="40" spans="1:26" ht="21.95" customHeight="1">
      <c r="A40" s="1519"/>
      <c r="B40" s="1519"/>
      <c r="C40" s="1519"/>
      <c r="D40" s="1519"/>
      <c r="E40" s="1516"/>
      <c r="F40" s="1516"/>
      <c r="G40" s="1516"/>
      <c r="H40" s="1454"/>
      <c r="I40" s="1454"/>
      <c r="J40" s="1454"/>
      <c r="K40" s="1503" t="s">
        <v>681</v>
      </c>
      <c r="L40" s="1504"/>
      <c r="M40" s="1505"/>
      <c r="N40" s="1503" t="s">
        <v>679</v>
      </c>
      <c r="O40" s="1504"/>
      <c r="P40" s="1504"/>
      <c r="Q40" s="1505"/>
      <c r="R40" s="1497" t="s">
        <v>683</v>
      </c>
      <c r="S40" s="1498"/>
      <c r="T40" s="1454"/>
      <c r="U40" s="1454"/>
      <c r="V40" s="1454"/>
    </row>
    <row r="41" spans="1:26" ht="21.95" customHeight="1">
      <c r="A41" s="1519"/>
      <c r="B41" s="1519"/>
      <c r="C41" s="1519"/>
      <c r="D41" s="1519"/>
      <c r="E41" s="1516"/>
      <c r="F41" s="1516"/>
      <c r="G41" s="1516"/>
      <c r="H41" s="1454"/>
      <c r="I41" s="1454"/>
      <c r="J41" s="1454"/>
      <c r="K41" s="1530"/>
      <c r="L41" s="859"/>
      <c r="M41" s="1531"/>
      <c r="N41" s="1530"/>
      <c r="O41" s="859"/>
      <c r="P41" s="859"/>
      <c r="Q41" s="1531"/>
      <c r="R41" s="1499"/>
      <c r="S41" s="1500"/>
      <c r="T41" s="1454"/>
      <c r="U41" s="1454"/>
      <c r="V41" s="1454"/>
    </row>
    <row r="42" spans="1:26" ht="21.95" customHeight="1">
      <c r="A42" s="1519"/>
      <c r="B42" s="1519"/>
      <c r="C42" s="1519"/>
      <c r="D42" s="1519"/>
      <c r="E42" s="1516"/>
      <c r="F42" s="1516"/>
      <c r="G42" s="1516"/>
      <c r="H42" s="1454"/>
      <c r="I42" s="1454"/>
      <c r="J42" s="1454"/>
      <c r="K42" s="1506"/>
      <c r="L42" s="1507"/>
      <c r="M42" s="1508"/>
      <c r="N42" s="1506"/>
      <c r="O42" s="1507"/>
      <c r="P42" s="1507"/>
      <c r="Q42" s="1508"/>
      <c r="R42" s="1501"/>
      <c r="S42" s="1502"/>
      <c r="T42" s="1454"/>
      <c r="U42" s="1454"/>
      <c r="V42" s="1454"/>
    </row>
    <row r="43" spans="1:26" ht="23.25" customHeight="1">
      <c r="A43" s="1482">
        <f>+INT(A37+D37+G37+J37+M37-V37)</f>
        <v>0</v>
      </c>
      <c r="B43" s="1482"/>
      <c r="C43" s="1482"/>
      <c r="D43" s="1482"/>
      <c r="E43" s="1482">
        <f>IF(ISBLANK($R$37),0,IF($R$37&lt;=70000000,3000000,2500000))</f>
        <v>0</v>
      </c>
      <c r="F43" s="1482"/>
      <c r="G43" s="1482"/>
      <c r="H43" s="1482">
        <f>MAX(MIN(A43,E43),0)</f>
        <v>0</v>
      </c>
      <c r="I43" s="1482"/>
      <c r="J43" s="1482"/>
      <c r="K43" s="1494">
        <f>+INT(IF(A43&lt;=E43,0,MIN((G37+J37+M37),(A43-E43))))</f>
        <v>0</v>
      </c>
      <c r="L43" s="1495"/>
      <c r="M43" s="1496"/>
      <c r="N43" s="1494">
        <f>IF(ISBLANK($R$37),0,IF($R$37&lt;=70000000,3000000,2000000))</f>
        <v>0</v>
      </c>
      <c r="O43" s="1495"/>
      <c r="P43" s="1495"/>
      <c r="Q43" s="1496"/>
      <c r="R43" s="1494">
        <f>MAX(MIN(K43,N43),0)</f>
        <v>0</v>
      </c>
      <c r="S43" s="1496"/>
      <c r="T43" s="1482">
        <f>+H43+R43</f>
        <v>0</v>
      </c>
      <c r="U43" s="1482"/>
      <c r="V43" s="1482"/>
      <c r="Z43" s="186"/>
    </row>
    <row r="44" spans="1:26">
      <c r="A44" s="1483" t="s">
        <v>566</v>
      </c>
      <c r="B44" s="1484"/>
      <c r="C44" s="1484"/>
      <c r="D44" s="1484"/>
      <c r="E44" s="1484"/>
      <c r="F44" s="1484"/>
      <c r="G44" s="1484"/>
      <c r="H44" s="1484"/>
      <c r="I44" s="1484"/>
      <c r="J44" s="1484"/>
      <c r="K44" s="1484"/>
      <c r="L44" s="1484"/>
      <c r="M44" s="1484"/>
      <c r="N44" s="1484"/>
      <c r="O44" s="1484"/>
      <c r="P44" s="1484"/>
      <c r="Q44" s="1484"/>
      <c r="R44" s="1484"/>
      <c r="S44" s="1484"/>
      <c r="T44" s="1484"/>
      <c r="U44" s="1484"/>
      <c r="V44" s="1484"/>
      <c r="X44" s="81"/>
    </row>
    <row r="45" spans="1:26">
      <c r="A45" s="1485" t="s">
        <v>21</v>
      </c>
      <c r="B45" s="1486"/>
      <c r="C45" s="1486"/>
      <c r="D45" s="1486"/>
      <c r="E45" s="1486"/>
      <c r="F45" s="1487"/>
      <c r="G45" s="1486" t="s">
        <v>207</v>
      </c>
      <c r="H45" s="1486"/>
      <c r="I45" s="1486"/>
      <c r="J45" s="1486"/>
      <c r="K45" s="1486"/>
      <c r="L45" s="1486"/>
      <c r="M45" s="1486"/>
      <c r="N45" s="1487"/>
      <c r="O45" s="1488" t="s">
        <v>567</v>
      </c>
      <c r="P45" s="1489"/>
      <c r="Q45" s="1489"/>
      <c r="R45" s="1490"/>
      <c r="S45" s="251"/>
      <c r="T45" s="302"/>
      <c r="U45" s="302"/>
      <c r="V45" s="302"/>
    </row>
    <row r="46" spans="1:26" ht="33" customHeight="1">
      <c r="A46" s="1491" t="s">
        <v>568</v>
      </c>
      <c r="B46" s="1492"/>
      <c r="C46" s="1492"/>
      <c r="D46" s="1492"/>
      <c r="E46" s="1492"/>
      <c r="F46" s="1493"/>
      <c r="G46" s="1492" t="s">
        <v>569</v>
      </c>
      <c r="H46" s="1492"/>
      <c r="I46" s="1492"/>
      <c r="J46" s="1492"/>
      <c r="K46" s="1492"/>
      <c r="L46" s="1492"/>
      <c r="M46" s="1492"/>
      <c r="N46" s="1493"/>
      <c r="O46" s="1494">
        <f>+INT(IF(T37&lt;=K29,T37*15%,0))</f>
        <v>0</v>
      </c>
      <c r="P46" s="1495"/>
      <c r="Q46" s="1495"/>
      <c r="R46" s="1496"/>
      <c r="S46" s="251"/>
      <c r="T46" s="302"/>
      <c r="U46" s="302"/>
      <c r="V46" s="302"/>
    </row>
    <row r="47" spans="1:26" ht="33" customHeight="1">
      <c r="A47" s="1491" t="s">
        <v>621</v>
      </c>
      <c r="B47" s="1492"/>
      <c r="C47" s="1492"/>
      <c r="D47" s="1492"/>
      <c r="E47" s="1492"/>
      <c r="F47" s="1493"/>
      <c r="G47" s="1492" t="s">
        <v>619</v>
      </c>
      <c r="H47" s="1492"/>
      <c r="I47" s="1492"/>
      <c r="J47" s="1492"/>
      <c r="K47" s="1492"/>
      <c r="L47" s="1492"/>
      <c r="M47" s="1492"/>
      <c r="N47" s="1493"/>
      <c r="O47" s="1494">
        <f>+INT(IF(AND(T37&gt;K29,T37&lt;=K29+M29+P29+R29),(K29+'신고서(1쪽)'!AD56)*15%+(T37-(K29+'신고서(1쪽)'!AD56))*30%,0))</f>
        <v>0</v>
      </c>
      <c r="P47" s="1495"/>
      <c r="Q47" s="1495"/>
      <c r="R47" s="1496"/>
      <c r="S47" s="251"/>
      <c r="T47" s="302"/>
      <c r="U47" s="302"/>
      <c r="V47" s="302"/>
    </row>
    <row r="48" spans="1:26" ht="16.5" customHeight="1">
      <c r="A48" s="1503" t="s">
        <v>684</v>
      </c>
      <c r="B48" s="1504"/>
      <c r="C48" s="1504"/>
      <c r="D48" s="1504"/>
      <c r="E48" s="1504"/>
      <c r="F48" s="1505"/>
      <c r="G48" s="1504" t="s">
        <v>620</v>
      </c>
      <c r="H48" s="1504"/>
      <c r="I48" s="1504"/>
      <c r="J48" s="1504"/>
      <c r="K48" s="1504"/>
      <c r="L48" s="1504"/>
      <c r="M48" s="1504"/>
      <c r="N48" s="1505"/>
      <c r="O48" s="1509">
        <f>+INT(IF(T37&gt;K29+M29+P29+R29,K29*15%+(M29+P29+R29)*30%+(T37-K29-M29-P29-R29)*40%,0))</f>
        <v>0</v>
      </c>
      <c r="P48" s="1510"/>
      <c r="Q48" s="1510"/>
      <c r="R48" s="1511"/>
      <c r="S48" s="303"/>
      <c r="T48" s="303"/>
      <c r="U48" s="303"/>
      <c r="V48" s="303"/>
      <c r="X48" s="28"/>
    </row>
    <row r="49" spans="1:24" ht="16.5" customHeight="1">
      <c r="A49" s="1506"/>
      <c r="B49" s="1507"/>
      <c r="C49" s="1507"/>
      <c r="D49" s="1507"/>
      <c r="E49" s="1507"/>
      <c r="F49" s="1508"/>
      <c r="G49" s="1507"/>
      <c r="H49" s="1507"/>
      <c r="I49" s="1507"/>
      <c r="J49" s="1507"/>
      <c r="K49" s="1507"/>
      <c r="L49" s="1507"/>
      <c r="M49" s="1507"/>
      <c r="N49" s="1508"/>
      <c r="O49" s="1512"/>
      <c r="P49" s="1513"/>
      <c r="Q49" s="1513"/>
      <c r="R49" s="1514"/>
      <c r="S49" s="303"/>
      <c r="T49" s="303"/>
      <c r="U49" s="303"/>
      <c r="V49" s="303"/>
      <c r="X49" s="28"/>
    </row>
    <row r="50" spans="1:24" ht="14.1" customHeight="1">
      <c r="A50" s="1592"/>
      <c r="B50" s="461"/>
      <c r="C50" s="461"/>
      <c r="D50" s="461"/>
      <c r="E50" s="461"/>
      <c r="F50" s="461"/>
      <c r="G50" s="1593"/>
      <c r="H50" s="1594"/>
      <c r="I50" s="1594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</row>
    <row r="51" spans="1:24" ht="15" customHeight="1">
      <c r="A51" s="1535" t="s">
        <v>570</v>
      </c>
      <c r="B51" s="1536"/>
      <c r="C51" s="1536"/>
      <c r="D51" s="1536"/>
      <c r="E51" s="1536"/>
      <c r="F51" s="1536"/>
      <c r="G51" s="1536"/>
      <c r="H51" s="1536"/>
      <c r="I51" s="1536"/>
      <c r="J51" s="1536"/>
      <c r="K51" s="1536"/>
      <c r="L51" s="1536"/>
      <c r="M51" s="1536"/>
      <c r="N51" s="1536"/>
      <c r="O51" s="1536"/>
      <c r="P51" s="1536"/>
      <c r="Q51" s="1536"/>
      <c r="R51" s="1536"/>
      <c r="S51" s="1536"/>
      <c r="T51" s="1536"/>
      <c r="U51" s="1536"/>
      <c r="V51" s="1536"/>
    </row>
    <row r="52" spans="1:24" ht="18" customHeight="1" thickBot="1">
      <c r="A52" s="1597">
        <f ca="1">TODAY()</f>
        <v>46030</v>
      </c>
      <c r="B52" s="1597"/>
      <c r="C52" s="1597"/>
      <c r="D52" s="1597"/>
      <c r="E52" s="1597"/>
      <c r="F52" s="1597"/>
      <c r="G52" s="1597"/>
      <c r="H52" s="1597"/>
      <c r="I52" s="1597"/>
      <c r="J52" s="1597"/>
      <c r="K52" s="1597"/>
      <c r="L52" s="1597"/>
      <c r="M52" s="1597"/>
      <c r="N52" s="1597"/>
      <c r="O52" s="1597"/>
      <c r="P52" s="1597"/>
      <c r="Q52" s="1597"/>
      <c r="R52" s="1597"/>
      <c r="S52" s="1598"/>
      <c r="T52" s="1598"/>
      <c r="U52" s="1598"/>
      <c r="V52" s="1598"/>
    </row>
    <row r="53" spans="1:24" ht="18" customHeight="1" thickBot="1">
      <c r="A53" s="1569" t="s">
        <v>571</v>
      </c>
      <c r="B53" s="1570"/>
      <c r="C53" s="1570"/>
      <c r="D53" s="1570"/>
      <c r="E53" s="1570"/>
      <c r="F53" s="1570"/>
      <c r="G53" s="1570"/>
      <c r="H53" s="1570"/>
      <c r="I53" s="1570"/>
      <c r="J53" s="1570"/>
      <c r="K53" s="1570"/>
      <c r="L53" s="1570"/>
      <c r="M53" s="1571"/>
      <c r="N53" s="1567" t="str">
        <f>+IF('신고서(1쪽)'!D5="","",'신고서(1쪽)'!D5)</f>
        <v/>
      </c>
      <c r="O53" s="1567"/>
      <c r="P53" s="1567"/>
      <c r="Q53" s="1567"/>
      <c r="R53" s="1568"/>
      <c r="S53" s="597" t="s">
        <v>572</v>
      </c>
      <c r="T53" s="598"/>
      <c r="U53" s="598"/>
      <c r="V53" s="599"/>
    </row>
    <row r="54" spans="1:24" ht="9.75" customHeight="1">
      <c r="A54" s="1528"/>
      <c r="B54" s="1529"/>
      <c r="C54" s="1529"/>
      <c r="D54" s="1529"/>
      <c r="E54" s="1529"/>
      <c r="F54" s="1529"/>
      <c r="G54" s="1529"/>
      <c r="H54" s="1529"/>
      <c r="I54" s="1529"/>
      <c r="J54" s="1529"/>
      <c r="K54" s="1529"/>
      <c r="L54" s="1529"/>
      <c r="M54" s="1529"/>
      <c r="N54" s="1529"/>
      <c r="O54" s="1529"/>
      <c r="P54" s="1529"/>
      <c r="Q54" s="1529"/>
      <c r="R54" s="1529"/>
      <c r="S54" s="1529"/>
      <c r="T54" s="1529"/>
      <c r="U54" s="1529"/>
      <c r="V54" s="1529"/>
    </row>
    <row r="55" spans="1:24" ht="9.75" customHeight="1">
      <c r="A55" s="1524" t="s">
        <v>208</v>
      </c>
      <c r="B55" s="1525"/>
      <c r="C55" s="1520" t="s">
        <v>311</v>
      </c>
      <c r="D55" s="1521"/>
      <c r="E55" s="1521"/>
      <c r="F55" s="1521"/>
      <c r="G55" s="1521"/>
      <c r="H55" s="1521"/>
      <c r="I55" s="1521"/>
      <c r="J55" s="1521"/>
      <c r="K55" s="1521"/>
      <c r="L55" s="1521"/>
      <c r="M55" s="1521"/>
      <c r="N55" s="1521"/>
      <c r="O55" s="1521"/>
      <c r="P55" s="1521"/>
      <c r="Q55" s="1521"/>
      <c r="R55" s="1521"/>
      <c r="S55" s="1521"/>
      <c r="T55" s="1521"/>
      <c r="U55" s="1521"/>
      <c r="V55" s="1521"/>
    </row>
    <row r="56" spans="1:24" ht="9.75" customHeight="1">
      <c r="A56" s="1526"/>
      <c r="B56" s="1527"/>
      <c r="C56" s="1522"/>
      <c r="D56" s="1523"/>
      <c r="E56" s="1523"/>
      <c r="F56" s="1523"/>
      <c r="G56" s="1523"/>
      <c r="H56" s="1523"/>
      <c r="I56" s="1523"/>
      <c r="J56" s="1523"/>
      <c r="K56" s="1523"/>
      <c r="L56" s="1523"/>
      <c r="M56" s="1523"/>
      <c r="N56" s="1523"/>
      <c r="O56" s="1523"/>
      <c r="P56" s="1523"/>
      <c r="Q56" s="1523"/>
      <c r="R56" s="1523"/>
      <c r="S56" s="1523"/>
      <c r="T56" s="1523"/>
      <c r="U56" s="1523"/>
      <c r="V56" s="1523"/>
    </row>
    <row r="57" spans="1:24" ht="15" customHeight="1">
      <c r="A57" s="1480" t="s">
        <v>312</v>
      </c>
      <c r="B57" s="1481"/>
      <c r="C57" s="1481"/>
      <c r="D57" s="1481"/>
      <c r="E57" s="1481"/>
      <c r="F57" s="1481"/>
      <c r="G57" s="1481"/>
      <c r="H57" s="1481"/>
      <c r="I57" s="1481"/>
      <c r="J57" s="1481"/>
      <c r="K57" s="1481"/>
      <c r="L57" s="1481"/>
      <c r="M57" s="1481"/>
      <c r="N57" s="1481"/>
      <c r="O57" s="1481"/>
      <c r="P57" s="1481"/>
      <c r="Q57" s="1481"/>
      <c r="R57" s="1481"/>
      <c r="S57" s="1481"/>
      <c r="T57" s="1481"/>
      <c r="U57" s="1481"/>
      <c r="V57" s="1481"/>
    </row>
  </sheetData>
  <mergeCells count="220">
    <mergeCell ref="V34:V36"/>
    <mergeCell ref="K40:M42"/>
    <mergeCell ref="K38:S39"/>
    <mergeCell ref="A52:V52"/>
    <mergeCell ref="O47:R47"/>
    <mergeCell ref="H43:J43"/>
    <mergeCell ref="P29:Q29"/>
    <mergeCell ref="K29:L29"/>
    <mergeCell ref="A43:D43"/>
    <mergeCell ref="A27:A28"/>
    <mergeCell ref="B27:C28"/>
    <mergeCell ref="N53:R53"/>
    <mergeCell ref="A53:M53"/>
    <mergeCell ref="J32:L36"/>
    <mergeCell ref="G32:I36"/>
    <mergeCell ref="G37:I37"/>
    <mergeCell ref="J37:L37"/>
    <mergeCell ref="H38:J42"/>
    <mergeCell ref="D32:F36"/>
    <mergeCell ref="A32:C36"/>
    <mergeCell ref="D37:F37"/>
    <mergeCell ref="A37:C37"/>
    <mergeCell ref="A50:D50"/>
    <mergeCell ref="E50:F50"/>
    <mergeCell ref="G50:I50"/>
    <mergeCell ref="F25:G26"/>
    <mergeCell ref="I27:J27"/>
    <mergeCell ref="I23:J23"/>
    <mergeCell ref="P27:Q27"/>
    <mergeCell ref="K27:L27"/>
    <mergeCell ref="M29:O29"/>
    <mergeCell ref="U29:V29"/>
    <mergeCell ref="N43:Q43"/>
    <mergeCell ref="R43:S43"/>
    <mergeCell ref="F27:G28"/>
    <mergeCell ref="U27:V27"/>
    <mergeCell ref="U28:V28"/>
    <mergeCell ref="P28:Q28"/>
    <mergeCell ref="K43:M43"/>
    <mergeCell ref="R32:V33"/>
    <mergeCell ref="T34:U36"/>
    <mergeCell ref="R34:S36"/>
    <mergeCell ref="R37:S37"/>
    <mergeCell ref="M37:Q37"/>
    <mergeCell ref="A29:H29"/>
    <mergeCell ref="I29:J29"/>
    <mergeCell ref="A30:V30"/>
    <mergeCell ref="A31:V31"/>
    <mergeCell ref="M32:Q36"/>
    <mergeCell ref="U19:V19"/>
    <mergeCell ref="U20:V20"/>
    <mergeCell ref="U21:V21"/>
    <mergeCell ref="S17:T17"/>
    <mergeCell ref="S18:T18"/>
    <mergeCell ref="I26:J26"/>
    <mergeCell ref="P23:Q23"/>
    <mergeCell ref="K25:L25"/>
    <mergeCell ref="K24:L24"/>
    <mergeCell ref="M24:O24"/>
    <mergeCell ref="P24:Q24"/>
    <mergeCell ref="M25:O25"/>
    <mergeCell ref="U22:V22"/>
    <mergeCell ref="U23:V23"/>
    <mergeCell ref="U24:V24"/>
    <mergeCell ref="U25:V25"/>
    <mergeCell ref="U26:V26"/>
    <mergeCell ref="S22:T22"/>
    <mergeCell ref="S23:T23"/>
    <mergeCell ref="S24:T24"/>
    <mergeCell ref="S25:T25"/>
    <mergeCell ref="S26:T26"/>
    <mergeCell ref="P26:Q26"/>
    <mergeCell ref="P25:Q25"/>
    <mergeCell ref="R9:R12"/>
    <mergeCell ref="U9:V12"/>
    <mergeCell ref="S9:T12"/>
    <mergeCell ref="A51:V51"/>
    <mergeCell ref="U13:V13"/>
    <mergeCell ref="U14:V14"/>
    <mergeCell ref="U15:V15"/>
    <mergeCell ref="U16:V16"/>
    <mergeCell ref="S13:T13"/>
    <mergeCell ref="S14:T14"/>
    <mergeCell ref="S15:T15"/>
    <mergeCell ref="S16:T16"/>
    <mergeCell ref="S19:T19"/>
    <mergeCell ref="S20:T20"/>
    <mergeCell ref="S21:T21"/>
    <mergeCell ref="S27:T27"/>
    <mergeCell ref="S28:T28"/>
    <mergeCell ref="S29:T29"/>
    <mergeCell ref="T37:U37"/>
    <mergeCell ref="D23:E24"/>
    <mergeCell ref="A25:A26"/>
    <mergeCell ref="B17:C18"/>
    <mergeCell ref="U17:V17"/>
    <mergeCell ref="U18:V18"/>
    <mergeCell ref="A57:V57"/>
    <mergeCell ref="T38:V42"/>
    <mergeCell ref="T43:V43"/>
    <mergeCell ref="A44:V44"/>
    <mergeCell ref="A45:F45"/>
    <mergeCell ref="G45:N45"/>
    <mergeCell ref="O45:R45"/>
    <mergeCell ref="A46:F46"/>
    <mergeCell ref="G46:N46"/>
    <mergeCell ref="O46:R46"/>
    <mergeCell ref="A47:F47"/>
    <mergeCell ref="G47:N47"/>
    <mergeCell ref="R40:S42"/>
    <mergeCell ref="A48:F49"/>
    <mergeCell ref="G48:N49"/>
    <mergeCell ref="O48:R49"/>
    <mergeCell ref="E38:G42"/>
    <mergeCell ref="E43:G43"/>
    <mergeCell ref="A38:D42"/>
    <mergeCell ref="C55:V56"/>
    <mergeCell ref="A55:B56"/>
    <mergeCell ref="A54:V54"/>
    <mergeCell ref="N40:Q42"/>
    <mergeCell ref="S53:V53"/>
    <mergeCell ref="D17:E18"/>
    <mergeCell ref="M21:O21"/>
    <mergeCell ref="P21:Q21"/>
    <mergeCell ref="I22:J22"/>
    <mergeCell ref="K19:L19"/>
    <mergeCell ref="I21:J21"/>
    <mergeCell ref="I20:J20"/>
    <mergeCell ref="K21:L21"/>
    <mergeCell ref="M23:O23"/>
    <mergeCell ref="M19:O19"/>
    <mergeCell ref="P19:Q19"/>
    <mergeCell ref="F17:G18"/>
    <mergeCell ref="F19:G20"/>
    <mergeCell ref="F21:G22"/>
    <mergeCell ref="F23:G24"/>
    <mergeCell ref="K23:L23"/>
    <mergeCell ref="I24:J24"/>
    <mergeCell ref="A1:V1"/>
    <mergeCell ref="A2:V2"/>
    <mergeCell ref="A3:V3"/>
    <mergeCell ref="O4:V4"/>
    <mergeCell ref="O5:V5"/>
    <mergeCell ref="A6:V6"/>
    <mergeCell ref="A7:V7"/>
    <mergeCell ref="H8:V8"/>
    <mergeCell ref="B25:C26"/>
    <mergeCell ref="I25:J25"/>
    <mergeCell ref="K20:L20"/>
    <mergeCell ref="M20:O20"/>
    <mergeCell ref="P20:Q20"/>
    <mergeCell ref="A23:A24"/>
    <mergeCell ref="K26:L26"/>
    <mergeCell ref="A19:A20"/>
    <mergeCell ref="B19:C20"/>
    <mergeCell ref="I19:J19"/>
    <mergeCell ref="P22:Q22"/>
    <mergeCell ref="B23:C24"/>
    <mergeCell ref="D25:E26"/>
    <mergeCell ref="M26:O26"/>
    <mergeCell ref="A9:A12"/>
    <mergeCell ref="B9:C12"/>
    <mergeCell ref="K28:L28"/>
    <mergeCell ref="M28:O28"/>
    <mergeCell ref="M27:O27"/>
    <mergeCell ref="D27:E28"/>
    <mergeCell ref="I28:J28"/>
    <mergeCell ref="P9:Q12"/>
    <mergeCell ref="F9:G12"/>
    <mergeCell ref="D9:E12"/>
    <mergeCell ref="M14:O14"/>
    <mergeCell ref="H9:H12"/>
    <mergeCell ref="P14:Q14"/>
    <mergeCell ref="I13:J13"/>
    <mergeCell ref="K13:L13"/>
    <mergeCell ref="M13:O13"/>
    <mergeCell ref="D15:E16"/>
    <mergeCell ref="F15:G16"/>
    <mergeCell ref="K22:L22"/>
    <mergeCell ref="M22:O22"/>
    <mergeCell ref="K18:L18"/>
    <mergeCell ref="M18:O18"/>
    <mergeCell ref="D19:E20"/>
    <mergeCell ref="D21:E22"/>
    <mergeCell ref="P18:Q18"/>
    <mergeCell ref="M15:O15"/>
    <mergeCell ref="A13:A14"/>
    <mergeCell ref="F13:G14"/>
    <mergeCell ref="D13:E14"/>
    <mergeCell ref="P13:Q13"/>
    <mergeCell ref="I14:J14"/>
    <mergeCell ref="K14:L14"/>
    <mergeCell ref="A21:A22"/>
    <mergeCell ref="B21:C22"/>
    <mergeCell ref="M17:O17"/>
    <mergeCell ref="P17:Q17"/>
    <mergeCell ref="B13:C14"/>
    <mergeCell ref="P15:Q15"/>
    <mergeCell ref="A17:A18"/>
    <mergeCell ref="P16:Q16"/>
    <mergeCell ref="M16:O16"/>
    <mergeCell ref="A15:A16"/>
    <mergeCell ref="B15:C16"/>
    <mergeCell ref="I15:J15"/>
    <mergeCell ref="K15:L15"/>
    <mergeCell ref="I16:J16"/>
    <mergeCell ref="K16:L16"/>
    <mergeCell ref="I17:J17"/>
    <mergeCell ref="K17:L17"/>
    <mergeCell ref="I18:J18"/>
    <mergeCell ref="A4:C4"/>
    <mergeCell ref="D4:K4"/>
    <mergeCell ref="L4:N4"/>
    <mergeCell ref="A8:G8"/>
    <mergeCell ref="A5:C5"/>
    <mergeCell ref="D5:K5"/>
    <mergeCell ref="L5:N5"/>
    <mergeCell ref="I9:J12"/>
    <mergeCell ref="M9:O12"/>
    <mergeCell ref="K9:L12"/>
  </mergeCells>
  <phoneticPr fontId="23" type="noConversion"/>
  <pageMargins left="0.35" right="0.15" top="0.32" bottom="0.25" header="0.31496062992125984" footer="0.31496062992125984"/>
  <pageSetup paperSize="9" scale="62" orientation="portrait" r:id="rId1"/>
  <ignoredErrors>
    <ignoredError sqref="D5:K5 V5 D4:K4 V4 N53 O4:T4 O5:T5 M37" unlocked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B41"/>
  <sheetViews>
    <sheetView showGridLines="0" zoomScaleNormal="100" workbookViewId="0">
      <selection activeCell="AC4" sqref="AC4"/>
    </sheetView>
  </sheetViews>
  <sheetFormatPr defaultRowHeight="13.5"/>
  <cols>
    <col min="1" max="1" width="0.75" style="1" customWidth="1"/>
    <col min="2" max="3" width="5.25" style="1" customWidth="1"/>
    <col min="4" max="4" width="5.875" style="1" customWidth="1"/>
    <col min="5" max="5" width="5.375" style="1" customWidth="1"/>
    <col min="6" max="6" width="3.625" style="1" customWidth="1"/>
    <col min="7" max="7" width="3.625" style="4" customWidth="1"/>
    <col min="8" max="8" width="7.625" style="1" customWidth="1"/>
    <col min="9" max="9" width="10.625" style="5" customWidth="1"/>
    <col min="10" max="10" width="10.625" style="1" customWidth="1"/>
    <col min="11" max="15" width="4.625" style="1" customWidth="1"/>
    <col min="16" max="17" width="4.75" style="1" customWidth="1"/>
    <col min="18" max="19" width="5.125" style="1" customWidth="1"/>
    <col min="20" max="20" width="7.875" style="1" customWidth="1"/>
    <col min="21" max="22" width="4.25" style="1" customWidth="1"/>
    <col min="23" max="23" width="9" style="1" customWidth="1"/>
    <col min="24" max="24" width="8" style="1" customWidth="1"/>
    <col min="25" max="254" width="9" style="1"/>
    <col min="255" max="255" width="17.625" style="1" customWidth="1"/>
    <col min="256" max="256" width="12.75" style="1" customWidth="1"/>
    <col min="257" max="257" width="21.75" style="1" customWidth="1"/>
    <col min="258" max="258" width="12.375" style="1" customWidth="1"/>
    <col min="259" max="259" width="24.375" style="1" customWidth="1"/>
    <col min="260" max="260" width="20.875" style="1" customWidth="1"/>
    <col min="261" max="261" width="13.25" style="1" customWidth="1"/>
    <col min="262" max="262" width="9.75" style="1" customWidth="1"/>
    <col min="263" max="263" width="28.125" style="1" customWidth="1"/>
    <col min="264" max="267" width="0" style="1" hidden="1" customWidth="1"/>
    <col min="268" max="268" width="9.125" style="1" customWidth="1"/>
    <col min="269" max="510" width="9" style="1"/>
    <col min="511" max="511" width="17.625" style="1" customWidth="1"/>
    <col min="512" max="512" width="12.75" style="1" customWidth="1"/>
    <col min="513" max="513" width="21.75" style="1" customWidth="1"/>
    <col min="514" max="514" width="12.375" style="1" customWidth="1"/>
    <col min="515" max="515" width="24.375" style="1" customWidth="1"/>
    <col min="516" max="516" width="20.875" style="1" customWidth="1"/>
    <col min="517" max="517" width="13.25" style="1" customWidth="1"/>
    <col min="518" max="518" width="9.75" style="1" customWidth="1"/>
    <col min="519" max="519" width="28.125" style="1" customWidth="1"/>
    <col min="520" max="523" width="0" style="1" hidden="1" customWidth="1"/>
    <col min="524" max="524" width="9.125" style="1" customWidth="1"/>
    <col min="525" max="766" width="9" style="1"/>
    <col min="767" max="767" width="17.625" style="1" customWidth="1"/>
    <col min="768" max="768" width="12.75" style="1" customWidth="1"/>
    <col min="769" max="769" width="21.75" style="1" customWidth="1"/>
    <col min="770" max="770" width="12.375" style="1" customWidth="1"/>
    <col min="771" max="771" width="24.375" style="1" customWidth="1"/>
    <col min="772" max="772" width="20.875" style="1" customWidth="1"/>
    <col min="773" max="773" width="13.25" style="1" customWidth="1"/>
    <col min="774" max="774" width="9.75" style="1" customWidth="1"/>
    <col min="775" max="775" width="28.125" style="1" customWidth="1"/>
    <col min="776" max="779" width="0" style="1" hidden="1" customWidth="1"/>
    <col min="780" max="780" width="9.125" style="1" customWidth="1"/>
    <col min="781" max="1022" width="9" style="1"/>
    <col min="1023" max="1023" width="17.625" style="1" customWidth="1"/>
    <col min="1024" max="1024" width="12.75" style="1" customWidth="1"/>
    <col min="1025" max="1025" width="21.75" style="1" customWidth="1"/>
    <col min="1026" max="1026" width="12.375" style="1" customWidth="1"/>
    <col min="1027" max="1027" width="24.375" style="1" customWidth="1"/>
    <col min="1028" max="1028" width="20.875" style="1" customWidth="1"/>
    <col min="1029" max="1029" width="13.25" style="1" customWidth="1"/>
    <col min="1030" max="1030" width="9.75" style="1" customWidth="1"/>
    <col min="1031" max="1031" width="28.125" style="1" customWidth="1"/>
    <col min="1032" max="1035" width="0" style="1" hidden="1" customWidth="1"/>
    <col min="1036" max="1036" width="9.125" style="1" customWidth="1"/>
    <col min="1037" max="1278" width="9" style="1"/>
    <col min="1279" max="1279" width="17.625" style="1" customWidth="1"/>
    <col min="1280" max="1280" width="12.75" style="1" customWidth="1"/>
    <col min="1281" max="1281" width="21.75" style="1" customWidth="1"/>
    <col min="1282" max="1282" width="12.375" style="1" customWidth="1"/>
    <col min="1283" max="1283" width="24.375" style="1" customWidth="1"/>
    <col min="1284" max="1284" width="20.875" style="1" customWidth="1"/>
    <col min="1285" max="1285" width="13.25" style="1" customWidth="1"/>
    <col min="1286" max="1286" width="9.75" style="1" customWidth="1"/>
    <col min="1287" max="1287" width="28.125" style="1" customWidth="1"/>
    <col min="1288" max="1291" width="0" style="1" hidden="1" customWidth="1"/>
    <col min="1292" max="1292" width="9.125" style="1" customWidth="1"/>
    <col min="1293" max="1534" width="9" style="1"/>
    <col min="1535" max="1535" width="17.625" style="1" customWidth="1"/>
    <col min="1536" max="1536" width="12.75" style="1" customWidth="1"/>
    <col min="1537" max="1537" width="21.75" style="1" customWidth="1"/>
    <col min="1538" max="1538" width="12.375" style="1" customWidth="1"/>
    <col min="1539" max="1539" width="24.375" style="1" customWidth="1"/>
    <col min="1540" max="1540" width="20.875" style="1" customWidth="1"/>
    <col min="1541" max="1541" width="13.25" style="1" customWidth="1"/>
    <col min="1542" max="1542" width="9.75" style="1" customWidth="1"/>
    <col min="1543" max="1543" width="28.125" style="1" customWidth="1"/>
    <col min="1544" max="1547" width="0" style="1" hidden="1" customWidth="1"/>
    <col min="1548" max="1548" width="9.125" style="1" customWidth="1"/>
    <col min="1549" max="1790" width="9" style="1"/>
    <col min="1791" max="1791" width="17.625" style="1" customWidth="1"/>
    <col min="1792" max="1792" width="12.75" style="1" customWidth="1"/>
    <col min="1793" max="1793" width="21.75" style="1" customWidth="1"/>
    <col min="1794" max="1794" width="12.375" style="1" customWidth="1"/>
    <col min="1795" max="1795" width="24.375" style="1" customWidth="1"/>
    <col min="1796" max="1796" width="20.875" style="1" customWidth="1"/>
    <col min="1797" max="1797" width="13.25" style="1" customWidth="1"/>
    <col min="1798" max="1798" width="9.75" style="1" customWidth="1"/>
    <col min="1799" max="1799" width="28.125" style="1" customWidth="1"/>
    <col min="1800" max="1803" width="0" style="1" hidden="1" customWidth="1"/>
    <col min="1804" max="1804" width="9.125" style="1" customWidth="1"/>
    <col min="1805" max="2046" width="9" style="1"/>
    <col min="2047" max="2047" width="17.625" style="1" customWidth="1"/>
    <col min="2048" max="2048" width="12.75" style="1" customWidth="1"/>
    <col min="2049" max="2049" width="21.75" style="1" customWidth="1"/>
    <col min="2050" max="2050" width="12.375" style="1" customWidth="1"/>
    <col min="2051" max="2051" width="24.375" style="1" customWidth="1"/>
    <col min="2052" max="2052" width="20.875" style="1" customWidth="1"/>
    <col min="2053" max="2053" width="13.25" style="1" customWidth="1"/>
    <col min="2054" max="2054" width="9.75" style="1" customWidth="1"/>
    <col min="2055" max="2055" width="28.125" style="1" customWidth="1"/>
    <col min="2056" max="2059" width="0" style="1" hidden="1" customWidth="1"/>
    <col min="2060" max="2060" width="9.125" style="1" customWidth="1"/>
    <col min="2061" max="2302" width="9" style="1"/>
    <col min="2303" max="2303" width="17.625" style="1" customWidth="1"/>
    <col min="2304" max="2304" width="12.75" style="1" customWidth="1"/>
    <col min="2305" max="2305" width="21.75" style="1" customWidth="1"/>
    <col min="2306" max="2306" width="12.375" style="1" customWidth="1"/>
    <col min="2307" max="2307" width="24.375" style="1" customWidth="1"/>
    <col min="2308" max="2308" width="20.875" style="1" customWidth="1"/>
    <col min="2309" max="2309" width="13.25" style="1" customWidth="1"/>
    <col min="2310" max="2310" width="9.75" style="1" customWidth="1"/>
    <col min="2311" max="2311" width="28.125" style="1" customWidth="1"/>
    <col min="2312" max="2315" width="0" style="1" hidden="1" customWidth="1"/>
    <col min="2316" max="2316" width="9.125" style="1" customWidth="1"/>
    <col min="2317" max="2558" width="9" style="1"/>
    <col min="2559" max="2559" width="17.625" style="1" customWidth="1"/>
    <col min="2560" max="2560" width="12.75" style="1" customWidth="1"/>
    <col min="2561" max="2561" width="21.75" style="1" customWidth="1"/>
    <col min="2562" max="2562" width="12.375" style="1" customWidth="1"/>
    <col min="2563" max="2563" width="24.375" style="1" customWidth="1"/>
    <col min="2564" max="2564" width="20.875" style="1" customWidth="1"/>
    <col min="2565" max="2565" width="13.25" style="1" customWidth="1"/>
    <col min="2566" max="2566" width="9.75" style="1" customWidth="1"/>
    <col min="2567" max="2567" width="28.125" style="1" customWidth="1"/>
    <col min="2568" max="2571" width="0" style="1" hidden="1" customWidth="1"/>
    <col min="2572" max="2572" width="9.125" style="1" customWidth="1"/>
    <col min="2573" max="2814" width="9" style="1"/>
    <col min="2815" max="2815" width="17.625" style="1" customWidth="1"/>
    <col min="2816" max="2816" width="12.75" style="1" customWidth="1"/>
    <col min="2817" max="2817" width="21.75" style="1" customWidth="1"/>
    <col min="2818" max="2818" width="12.375" style="1" customWidth="1"/>
    <col min="2819" max="2819" width="24.375" style="1" customWidth="1"/>
    <col min="2820" max="2820" width="20.875" style="1" customWidth="1"/>
    <col min="2821" max="2821" width="13.25" style="1" customWidth="1"/>
    <col min="2822" max="2822" width="9.75" style="1" customWidth="1"/>
    <col min="2823" max="2823" width="28.125" style="1" customWidth="1"/>
    <col min="2824" max="2827" width="0" style="1" hidden="1" customWidth="1"/>
    <col min="2828" max="2828" width="9.125" style="1" customWidth="1"/>
    <col min="2829" max="3070" width="9" style="1"/>
    <col min="3071" max="3071" width="17.625" style="1" customWidth="1"/>
    <col min="3072" max="3072" width="12.75" style="1" customWidth="1"/>
    <col min="3073" max="3073" width="21.75" style="1" customWidth="1"/>
    <col min="3074" max="3074" width="12.375" style="1" customWidth="1"/>
    <col min="3075" max="3075" width="24.375" style="1" customWidth="1"/>
    <col min="3076" max="3076" width="20.875" style="1" customWidth="1"/>
    <col min="3077" max="3077" width="13.25" style="1" customWidth="1"/>
    <col min="3078" max="3078" width="9.75" style="1" customWidth="1"/>
    <col min="3079" max="3079" width="28.125" style="1" customWidth="1"/>
    <col min="3080" max="3083" width="0" style="1" hidden="1" customWidth="1"/>
    <col min="3084" max="3084" width="9.125" style="1" customWidth="1"/>
    <col min="3085" max="3326" width="9" style="1"/>
    <col min="3327" max="3327" width="17.625" style="1" customWidth="1"/>
    <col min="3328" max="3328" width="12.75" style="1" customWidth="1"/>
    <col min="3329" max="3329" width="21.75" style="1" customWidth="1"/>
    <col min="3330" max="3330" width="12.375" style="1" customWidth="1"/>
    <col min="3331" max="3331" width="24.375" style="1" customWidth="1"/>
    <col min="3332" max="3332" width="20.875" style="1" customWidth="1"/>
    <col min="3333" max="3333" width="13.25" style="1" customWidth="1"/>
    <col min="3334" max="3334" width="9.75" style="1" customWidth="1"/>
    <col min="3335" max="3335" width="28.125" style="1" customWidth="1"/>
    <col min="3336" max="3339" width="0" style="1" hidden="1" customWidth="1"/>
    <col min="3340" max="3340" width="9.125" style="1" customWidth="1"/>
    <col min="3341" max="3582" width="9" style="1"/>
    <col min="3583" max="3583" width="17.625" style="1" customWidth="1"/>
    <col min="3584" max="3584" width="12.75" style="1" customWidth="1"/>
    <col min="3585" max="3585" width="21.75" style="1" customWidth="1"/>
    <col min="3586" max="3586" width="12.375" style="1" customWidth="1"/>
    <col min="3587" max="3587" width="24.375" style="1" customWidth="1"/>
    <col min="3588" max="3588" width="20.875" style="1" customWidth="1"/>
    <col min="3589" max="3589" width="13.25" style="1" customWidth="1"/>
    <col min="3590" max="3590" width="9.75" style="1" customWidth="1"/>
    <col min="3591" max="3591" width="28.125" style="1" customWidth="1"/>
    <col min="3592" max="3595" width="0" style="1" hidden="1" customWidth="1"/>
    <col min="3596" max="3596" width="9.125" style="1" customWidth="1"/>
    <col min="3597" max="3838" width="9" style="1"/>
    <col min="3839" max="3839" width="17.625" style="1" customWidth="1"/>
    <col min="3840" max="3840" width="12.75" style="1" customWidth="1"/>
    <col min="3841" max="3841" width="21.75" style="1" customWidth="1"/>
    <col min="3842" max="3842" width="12.375" style="1" customWidth="1"/>
    <col min="3843" max="3843" width="24.375" style="1" customWidth="1"/>
    <col min="3844" max="3844" width="20.875" style="1" customWidth="1"/>
    <col min="3845" max="3845" width="13.25" style="1" customWidth="1"/>
    <col min="3846" max="3846" width="9.75" style="1" customWidth="1"/>
    <col min="3847" max="3847" width="28.125" style="1" customWidth="1"/>
    <col min="3848" max="3851" width="0" style="1" hidden="1" customWidth="1"/>
    <col min="3852" max="3852" width="9.125" style="1" customWidth="1"/>
    <col min="3853" max="4094" width="9" style="1"/>
    <col min="4095" max="4095" width="17.625" style="1" customWidth="1"/>
    <col min="4096" max="4096" width="12.75" style="1" customWidth="1"/>
    <col min="4097" max="4097" width="21.75" style="1" customWidth="1"/>
    <col min="4098" max="4098" width="12.375" style="1" customWidth="1"/>
    <col min="4099" max="4099" width="24.375" style="1" customWidth="1"/>
    <col min="4100" max="4100" width="20.875" style="1" customWidth="1"/>
    <col min="4101" max="4101" width="13.25" style="1" customWidth="1"/>
    <col min="4102" max="4102" width="9.75" style="1" customWidth="1"/>
    <col min="4103" max="4103" width="28.125" style="1" customWidth="1"/>
    <col min="4104" max="4107" width="0" style="1" hidden="1" customWidth="1"/>
    <col min="4108" max="4108" width="9.125" style="1" customWidth="1"/>
    <col min="4109" max="4350" width="9" style="1"/>
    <col min="4351" max="4351" width="17.625" style="1" customWidth="1"/>
    <col min="4352" max="4352" width="12.75" style="1" customWidth="1"/>
    <col min="4353" max="4353" width="21.75" style="1" customWidth="1"/>
    <col min="4354" max="4354" width="12.375" style="1" customWidth="1"/>
    <col min="4355" max="4355" width="24.375" style="1" customWidth="1"/>
    <col min="4356" max="4356" width="20.875" style="1" customWidth="1"/>
    <col min="4357" max="4357" width="13.25" style="1" customWidth="1"/>
    <col min="4358" max="4358" width="9.75" style="1" customWidth="1"/>
    <col min="4359" max="4359" width="28.125" style="1" customWidth="1"/>
    <col min="4360" max="4363" width="0" style="1" hidden="1" customWidth="1"/>
    <col min="4364" max="4364" width="9.125" style="1" customWidth="1"/>
    <col min="4365" max="4606" width="9" style="1"/>
    <col min="4607" max="4607" width="17.625" style="1" customWidth="1"/>
    <col min="4608" max="4608" width="12.75" style="1" customWidth="1"/>
    <col min="4609" max="4609" width="21.75" style="1" customWidth="1"/>
    <col min="4610" max="4610" width="12.375" style="1" customWidth="1"/>
    <col min="4611" max="4611" width="24.375" style="1" customWidth="1"/>
    <col min="4612" max="4612" width="20.875" style="1" customWidth="1"/>
    <col min="4613" max="4613" width="13.25" style="1" customWidth="1"/>
    <col min="4614" max="4614" width="9.75" style="1" customWidth="1"/>
    <col min="4615" max="4615" width="28.125" style="1" customWidth="1"/>
    <col min="4616" max="4619" width="0" style="1" hidden="1" customWidth="1"/>
    <col min="4620" max="4620" width="9.125" style="1" customWidth="1"/>
    <col min="4621" max="4862" width="9" style="1"/>
    <col min="4863" max="4863" width="17.625" style="1" customWidth="1"/>
    <col min="4864" max="4864" width="12.75" style="1" customWidth="1"/>
    <col min="4865" max="4865" width="21.75" style="1" customWidth="1"/>
    <col min="4866" max="4866" width="12.375" style="1" customWidth="1"/>
    <col min="4867" max="4867" width="24.375" style="1" customWidth="1"/>
    <col min="4868" max="4868" width="20.875" style="1" customWidth="1"/>
    <col min="4869" max="4869" width="13.25" style="1" customWidth="1"/>
    <col min="4870" max="4870" width="9.75" style="1" customWidth="1"/>
    <col min="4871" max="4871" width="28.125" style="1" customWidth="1"/>
    <col min="4872" max="4875" width="0" style="1" hidden="1" customWidth="1"/>
    <col min="4876" max="4876" width="9.125" style="1" customWidth="1"/>
    <col min="4877" max="5118" width="9" style="1"/>
    <col min="5119" max="5119" width="17.625" style="1" customWidth="1"/>
    <col min="5120" max="5120" width="12.75" style="1" customWidth="1"/>
    <col min="5121" max="5121" width="21.75" style="1" customWidth="1"/>
    <col min="5122" max="5122" width="12.375" style="1" customWidth="1"/>
    <col min="5123" max="5123" width="24.375" style="1" customWidth="1"/>
    <col min="5124" max="5124" width="20.875" style="1" customWidth="1"/>
    <col min="5125" max="5125" width="13.25" style="1" customWidth="1"/>
    <col min="5126" max="5126" width="9.75" style="1" customWidth="1"/>
    <col min="5127" max="5127" width="28.125" style="1" customWidth="1"/>
    <col min="5128" max="5131" width="0" style="1" hidden="1" customWidth="1"/>
    <col min="5132" max="5132" width="9.125" style="1" customWidth="1"/>
    <col min="5133" max="5374" width="9" style="1"/>
    <col min="5375" max="5375" width="17.625" style="1" customWidth="1"/>
    <col min="5376" max="5376" width="12.75" style="1" customWidth="1"/>
    <col min="5377" max="5377" width="21.75" style="1" customWidth="1"/>
    <col min="5378" max="5378" width="12.375" style="1" customWidth="1"/>
    <col min="5379" max="5379" width="24.375" style="1" customWidth="1"/>
    <col min="5380" max="5380" width="20.875" style="1" customWidth="1"/>
    <col min="5381" max="5381" width="13.25" style="1" customWidth="1"/>
    <col min="5382" max="5382" width="9.75" style="1" customWidth="1"/>
    <col min="5383" max="5383" width="28.125" style="1" customWidth="1"/>
    <col min="5384" max="5387" width="0" style="1" hidden="1" customWidth="1"/>
    <col min="5388" max="5388" width="9.125" style="1" customWidth="1"/>
    <col min="5389" max="5630" width="9" style="1"/>
    <col min="5631" max="5631" width="17.625" style="1" customWidth="1"/>
    <col min="5632" max="5632" width="12.75" style="1" customWidth="1"/>
    <col min="5633" max="5633" width="21.75" style="1" customWidth="1"/>
    <col min="5634" max="5634" width="12.375" style="1" customWidth="1"/>
    <col min="5635" max="5635" width="24.375" style="1" customWidth="1"/>
    <col min="5636" max="5636" width="20.875" style="1" customWidth="1"/>
    <col min="5637" max="5637" width="13.25" style="1" customWidth="1"/>
    <col min="5638" max="5638" width="9.75" style="1" customWidth="1"/>
    <col min="5639" max="5639" width="28.125" style="1" customWidth="1"/>
    <col min="5640" max="5643" width="0" style="1" hidden="1" customWidth="1"/>
    <col min="5644" max="5644" width="9.125" style="1" customWidth="1"/>
    <col min="5645" max="5886" width="9" style="1"/>
    <col min="5887" max="5887" width="17.625" style="1" customWidth="1"/>
    <col min="5888" max="5888" width="12.75" style="1" customWidth="1"/>
    <col min="5889" max="5889" width="21.75" style="1" customWidth="1"/>
    <col min="5890" max="5890" width="12.375" style="1" customWidth="1"/>
    <col min="5891" max="5891" width="24.375" style="1" customWidth="1"/>
    <col min="5892" max="5892" width="20.875" style="1" customWidth="1"/>
    <col min="5893" max="5893" width="13.25" style="1" customWidth="1"/>
    <col min="5894" max="5894" width="9.75" style="1" customWidth="1"/>
    <col min="5895" max="5895" width="28.125" style="1" customWidth="1"/>
    <col min="5896" max="5899" width="0" style="1" hidden="1" customWidth="1"/>
    <col min="5900" max="5900" width="9.125" style="1" customWidth="1"/>
    <col min="5901" max="6142" width="9" style="1"/>
    <col min="6143" max="6143" width="17.625" style="1" customWidth="1"/>
    <col min="6144" max="6144" width="12.75" style="1" customWidth="1"/>
    <col min="6145" max="6145" width="21.75" style="1" customWidth="1"/>
    <col min="6146" max="6146" width="12.375" style="1" customWidth="1"/>
    <col min="6147" max="6147" width="24.375" style="1" customWidth="1"/>
    <col min="6148" max="6148" width="20.875" style="1" customWidth="1"/>
    <col min="6149" max="6149" width="13.25" style="1" customWidth="1"/>
    <col min="6150" max="6150" width="9.75" style="1" customWidth="1"/>
    <col min="6151" max="6151" width="28.125" style="1" customWidth="1"/>
    <col min="6152" max="6155" width="0" style="1" hidden="1" customWidth="1"/>
    <col min="6156" max="6156" width="9.125" style="1" customWidth="1"/>
    <col min="6157" max="6398" width="9" style="1"/>
    <col min="6399" max="6399" width="17.625" style="1" customWidth="1"/>
    <col min="6400" max="6400" width="12.75" style="1" customWidth="1"/>
    <col min="6401" max="6401" width="21.75" style="1" customWidth="1"/>
    <col min="6402" max="6402" width="12.375" style="1" customWidth="1"/>
    <col min="6403" max="6403" width="24.375" style="1" customWidth="1"/>
    <col min="6404" max="6404" width="20.875" style="1" customWidth="1"/>
    <col min="6405" max="6405" width="13.25" style="1" customWidth="1"/>
    <col min="6406" max="6406" width="9.75" style="1" customWidth="1"/>
    <col min="6407" max="6407" width="28.125" style="1" customWidth="1"/>
    <col min="6408" max="6411" width="0" style="1" hidden="1" customWidth="1"/>
    <col min="6412" max="6412" width="9.125" style="1" customWidth="1"/>
    <col min="6413" max="6654" width="9" style="1"/>
    <col min="6655" max="6655" width="17.625" style="1" customWidth="1"/>
    <col min="6656" max="6656" width="12.75" style="1" customWidth="1"/>
    <col min="6657" max="6657" width="21.75" style="1" customWidth="1"/>
    <col min="6658" max="6658" width="12.375" style="1" customWidth="1"/>
    <col min="6659" max="6659" width="24.375" style="1" customWidth="1"/>
    <col min="6660" max="6660" width="20.875" style="1" customWidth="1"/>
    <col min="6661" max="6661" width="13.25" style="1" customWidth="1"/>
    <col min="6662" max="6662" width="9.75" style="1" customWidth="1"/>
    <col min="6663" max="6663" width="28.125" style="1" customWidth="1"/>
    <col min="6664" max="6667" width="0" style="1" hidden="1" customWidth="1"/>
    <col min="6668" max="6668" width="9.125" style="1" customWidth="1"/>
    <col min="6669" max="6910" width="9" style="1"/>
    <col min="6911" max="6911" width="17.625" style="1" customWidth="1"/>
    <col min="6912" max="6912" width="12.75" style="1" customWidth="1"/>
    <col min="6913" max="6913" width="21.75" style="1" customWidth="1"/>
    <col min="6914" max="6914" width="12.375" style="1" customWidth="1"/>
    <col min="6915" max="6915" width="24.375" style="1" customWidth="1"/>
    <col min="6916" max="6916" width="20.875" style="1" customWidth="1"/>
    <col min="6917" max="6917" width="13.25" style="1" customWidth="1"/>
    <col min="6918" max="6918" width="9.75" style="1" customWidth="1"/>
    <col min="6919" max="6919" width="28.125" style="1" customWidth="1"/>
    <col min="6920" max="6923" width="0" style="1" hidden="1" customWidth="1"/>
    <col min="6924" max="6924" width="9.125" style="1" customWidth="1"/>
    <col min="6925" max="7166" width="9" style="1"/>
    <col min="7167" max="7167" width="17.625" style="1" customWidth="1"/>
    <col min="7168" max="7168" width="12.75" style="1" customWidth="1"/>
    <col min="7169" max="7169" width="21.75" style="1" customWidth="1"/>
    <col min="7170" max="7170" width="12.375" style="1" customWidth="1"/>
    <col min="7171" max="7171" width="24.375" style="1" customWidth="1"/>
    <col min="7172" max="7172" width="20.875" style="1" customWidth="1"/>
    <col min="7173" max="7173" width="13.25" style="1" customWidth="1"/>
    <col min="7174" max="7174" width="9.75" style="1" customWidth="1"/>
    <col min="7175" max="7175" width="28.125" style="1" customWidth="1"/>
    <col min="7176" max="7179" width="0" style="1" hidden="1" customWidth="1"/>
    <col min="7180" max="7180" width="9.125" style="1" customWidth="1"/>
    <col min="7181" max="7422" width="9" style="1"/>
    <col min="7423" max="7423" width="17.625" style="1" customWidth="1"/>
    <col min="7424" max="7424" width="12.75" style="1" customWidth="1"/>
    <col min="7425" max="7425" width="21.75" style="1" customWidth="1"/>
    <col min="7426" max="7426" width="12.375" style="1" customWidth="1"/>
    <col min="7427" max="7427" width="24.375" style="1" customWidth="1"/>
    <col min="7428" max="7428" width="20.875" style="1" customWidth="1"/>
    <col min="7429" max="7429" width="13.25" style="1" customWidth="1"/>
    <col min="7430" max="7430" width="9.75" style="1" customWidth="1"/>
    <col min="7431" max="7431" width="28.125" style="1" customWidth="1"/>
    <col min="7432" max="7435" width="0" style="1" hidden="1" customWidth="1"/>
    <col min="7436" max="7436" width="9.125" style="1" customWidth="1"/>
    <col min="7437" max="7678" width="9" style="1"/>
    <col min="7679" max="7679" width="17.625" style="1" customWidth="1"/>
    <col min="7680" max="7680" width="12.75" style="1" customWidth="1"/>
    <col min="7681" max="7681" width="21.75" style="1" customWidth="1"/>
    <col min="7682" max="7682" width="12.375" style="1" customWidth="1"/>
    <col min="7683" max="7683" width="24.375" style="1" customWidth="1"/>
    <col min="7684" max="7684" width="20.875" style="1" customWidth="1"/>
    <col min="7685" max="7685" width="13.25" style="1" customWidth="1"/>
    <col min="7686" max="7686" width="9.75" style="1" customWidth="1"/>
    <col min="7687" max="7687" width="28.125" style="1" customWidth="1"/>
    <col min="7688" max="7691" width="0" style="1" hidden="1" customWidth="1"/>
    <col min="7692" max="7692" width="9.125" style="1" customWidth="1"/>
    <col min="7693" max="7934" width="9" style="1"/>
    <col min="7935" max="7935" width="17.625" style="1" customWidth="1"/>
    <col min="7936" max="7936" width="12.75" style="1" customWidth="1"/>
    <col min="7937" max="7937" width="21.75" style="1" customWidth="1"/>
    <col min="7938" max="7938" width="12.375" style="1" customWidth="1"/>
    <col min="7939" max="7939" width="24.375" style="1" customWidth="1"/>
    <col min="7940" max="7940" width="20.875" style="1" customWidth="1"/>
    <col min="7941" max="7941" width="13.25" style="1" customWidth="1"/>
    <col min="7942" max="7942" width="9.75" style="1" customWidth="1"/>
    <col min="7943" max="7943" width="28.125" style="1" customWidth="1"/>
    <col min="7944" max="7947" width="0" style="1" hidden="1" customWidth="1"/>
    <col min="7948" max="7948" width="9.125" style="1" customWidth="1"/>
    <col min="7949" max="8190" width="9" style="1"/>
    <col min="8191" max="8191" width="17.625" style="1" customWidth="1"/>
    <col min="8192" max="8192" width="12.75" style="1" customWidth="1"/>
    <col min="8193" max="8193" width="21.75" style="1" customWidth="1"/>
    <col min="8194" max="8194" width="12.375" style="1" customWidth="1"/>
    <col min="8195" max="8195" width="24.375" style="1" customWidth="1"/>
    <col min="8196" max="8196" width="20.875" style="1" customWidth="1"/>
    <col min="8197" max="8197" width="13.25" style="1" customWidth="1"/>
    <col min="8198" max="8198" width="9.75" style="1" customWidth="1"/>
    <col min="8199" max="8199" width="28.125" style="1" customWidth="1"/>
    <col min="8200" max="8203" width="0" style="1" hidden="1" customWidth="1"/>
    <col min="8204" max="8204" width="9.125" style="1" customWidth="1"/>
    <col min="8205" max="8446" width="9" style="1"/>
    <col min="8447" max="8447" width="17.625" style="1" customWidth="1"/>
    <col min="8448" max="8448" width="12.75" style="1" customWidth="1"/>
    <col min="8449" max="8449" width="21.75" style="1" customWidth="1"/>
    <col min="8450" max="8450" width="12.375" style="1" customWidth="1"/>
    <col min="8451" max="8451" width="24.375" style="1" customWidth="1"/>
    <col min="8452" max="8452" width="20.875" style="1" customWidth="1"/>
    <col min="8453" max="8453" width="13.25" style="1" customWidth="1"/>
    <col min="8454" max="8454" width="9.75" style="1" customWidth="1"/>
    <col min="8455" max="8455" width="28.125" style="1" customWidth="1"/>
    <col min="8456" max="8459" width="0" style="1" hidden="1" customWidth="1"/>
    <col min="8460" max="8460" width="9.125" style="1" customWidth="1"/>
    <col min="8461" max="8702" width="9" style="1"/>
    <col min="8703" max="8703" width="17.625" style="1" customWidth="1"/>
    <col min="8704" max="8704" width="12.75" style="1" customWidth="1"/>
    <col min="8705" max="8705" width="21.75" style="1" customWidth="1"/>
    <col min="8706" max="8706" width="12.375" style="1" customWidth="1"/>
    <col min="8707" max="8707" width="24.375" style="1" customWidth="1"/>
    <col min="8708" max="8708" width="20.875" style="1" customWidth="1"/>
    <col min="8709" max="8709" width="13.25" style="1" customWidth="1"/>
    <col min="8710" max="8710" width="9.75" style="1" customWidth="1"/>
    <col min="8711" max="8711" width="28.125" style="1" customWidth="1"/>
    <col min="8712" max="8715" width="0" style="1" hidden="1" customWidth="1"/>
    <col min="8716" max="8716" width="9.125" style="1" customWidth="1"/>
    <col min="8717" max="8958" width="9" style="1"/>
    <col min="8959" max="8959" width="17.625" style="1" customWidth="1"/>
    <col min="8960" max="8960" width="12.75" style="1" customWidth="1"/>
    <col min="8961" max="8961" width="21.75" style="1" customWidth="1"/>
    <col min="8962" max="8962" width="12.375" style="1" customWidth="1"/>
    <col min="8963" max="8963" width="24.375" style="1" customWidth="1"/>
    <col min="8964" max="8964" width="20.875" style="1" customWidth="1"/>
    <col min="8965" max="8965" width="13.25" style="1" customWidth="1"/>
    <col min="8966" max="8966" width="9.75" style="1" customWidth="1"/>
    <col min="8967" max="8967" width="28.125" style="1" customWidth="1"/>
    <col min="8968" max="8971" width="0" style="1" hidden="1" customWidth="1"/>
    <col min="8972" max="8972" width="9.125" style="1" customWidth="1"/>
    <col min="8973" max="9214" width="9" style="1"/>
    <col min="9215" max="9215" width="17.625" style="1" customWidth="1"/>
    <col min="9216" max="9216" width="12.75" style="1" customWidth="1"/>
    <col min="9217" max="9217" width="21.75" style="1" customWidth="1"/>
    <col min="9218" max="9218" width="12.375" style="1" customWidth="1"/>
    <col min="9219" max="9219" width="24.375" style="1" customWidth="1"/>
    <col min="9220" max="9220" width="20.875" style="1" customWidth="1"/>
    <col min="9221" max="9221" width="13.25" style="1" customWidth="1"/>
    <col min="9222" max="9222" width="9.75" style="1" customWidth="1"/>
    <col min="9223" max="9223" width="28.125" style="1" customWidth="1"/>
    <col min="9224" max="9227" width="0" style="1" hidden="1" customWidth="1"/>
    <col min="9228" max="9228" width="9.125" style="1" customWidth="1"/>
    <col min="9229" max="9470" width="9" style="1"/>
    <col min="9471" max="9471" width="17.625" style="1" customWidth="1"/>
    <col min="9472" max="9472" width="12.75" style="1" customWidth="1"/>
    <col min="9473" max="9473" width="21.75" style="1" customWidth="1"/>
    <col min="9474" max="9474" width="12.375" style="1" customWidth="1"/>
    <col min="9475" max="9475" width="24.375" style="1" customWidth="1"/>
    <col min="9476" max="9476" width="20.875" style="1" customWidth="1"/>
    <col min="9477" max="9477" width="13.25" style="1" customWidth="1"/>
    <col min="9478" max="9478" width="9.75" style="1" customWidth="1"/>
    <col min="9479" max="9479" width="28.125" style="1" customWidth="1"/>
    <col min="9480" max="9483" width="0" style="1" hidden="1" customWidth="1"/>
    <col min="9484" max="9484" width="9.125" style="1" customWidth="1"/>
    <col min="9485" max="9726" width="9" style="1"/>
    <col min="9727" max="9727" width="17.625" style="1" customWidth="1"/>
    <col min="9728" max="9728" width="12.75" style="1" customWidth="1"/>
    <col min="9729" max="9729" width="21.75" style="1" customWidth="1"/>
    <col min="9730" max="9730" width="12.375" style="1" customWidth="1"/>
    <col min="9731" max="9731" width="24.375" style="1" customWidth="1"/>
    <col min="9732" max="9732" width="20.875" style="1" customWidth="1"/>
    <col min="9733" max="9733" width="13.25" style="1" customWidth="1"/>
    <col min="9734" max="9734" width="9.75" style="1" customWidth="1"/>
    <col min="9735" max="9735" width="28.125" style="1" customWidth="1"/>
    <col min="9736" max="9739" width="0" style="1" hidden="1" customWidth="1"/>
    <col min="9740" max="9740" width="9.125" style="1" customWidth="1"/>
    <col min="9741" max="9982" width="9" style="1"/>
    <col min="9983" max="9983" width="17.625" style="1" customWidth="1"/>
    <col min="9984" max="9984" width="12.75" style="1" customWidth="1"/>
    <col min="9985" max="9985" width="21.75" style="1" customWidth="1"/>
    <col min="9986" max="9986" width="12.375" style="1" customWidth="1"/>
    <col min="9987" max="9987" width="24.375" style="1" customWidth="1"/>
    <col min="9988" max="9988" width="20.875" style="1" customWidth="1"/>
    <col min="9989" max="9989" width="13.25" style="1" customWidth="1"/>
    <col min="9990" max="9990" width="9.75" style="1" customWidth="1"/>
    <col min="9991" max="9991" width="28.125" style="1" customWidth="1"/>
    <col min="9992" max="9995" width="0" style="1" hidden="1" customWidth="1"/>
    <col min="9996" max="9996" width="9.125" style="1" customWidth="1"/>
    <col min="9997" max="10238" width="9" style="1"/>
    <col min="10239" max="10239" width="17.625" style="1" customWidth="1"/>
    <col min="10240" max="10240" width="12.75" style="1" customWidth="1"/>
    <col min="10241" max="10241" width="21.75" style="1" customWidth="1"/>
    <col min="10242" max="10242" width="12.375" style="1" customWidth="1"/>
    <col min="10243" max="10243" width="24.375" style="1" customWidth="1"/>
    <col min="10244" max="10244" width="20.875" style="1" customWidth="1"/>
    <col min="10245" max="10245" width="13.25" style="1" customWidth="1"/>
    <col min="10246" max="10246" width="9.75" style="1" customWidth="1"/>
    <col min="10247" max="10247" width="28.125" style="1" customWidth="1"/>
    <col min="10248" max="10251" width="0" style="1" hidden="1" customWidth="1"/>
    <col min="10252" max="10252" width="9.125" style="1" customWidth="1"/>
    <col min="10253" max="10494" width="9" style="1"/>
    <col min="10495" max="10495" width="17.625" style="1" customWidth="1"/>
    <col min="10496" max="10496" width="12.75" style="1" customWidth="1"/>
    <col min="10497" max="10497" width="21.75" style="1" customWidth="1"/>
    <col min="10498" max="10498" width="12.375" style="1" customWidth="1"/>
    <col min="10499" max="10499" width="24.375" style="1" customWidth="1"/>
    <col min="10500" max="10500" width="20.875" style="1" customWidth="1"/>
    <col min="10501" max="10501" width="13.25" style="1" customWidth="1"/>
    <col min="10502" max="10502" width="9.75" style="1" customWidth="1"/>
    <col min="10503" max="10503" width="28.125" style="1" customWidth="1"/>
    <col min="10504" max="10507" width="0" style="1" hidden="1" customWidth="1"/>
    <col min="10508" max="10508" width="9.125" style="1" customWidth="1"/>
    <col min="10509" max="10750" width="9" style="1"/>
    <col min="10751" max="10751" width="17.625" style="1" customWidth="1"/>
    <col min="10752" max="10752" width="12.75" style="1" customWidth="1"/>
    <col min="10753" max="10753" width="21.75" style="1" customWidth="1"/>
    <col min="10754" max="10754" width="12.375" style="1" customWidth="1"/>
    <col min="10755" max="10755" width="24.375" style="1" customWidth="1"/>
    <col min="10756" max="10756" width="20.875" style="1" customWidth="1"/>
    <col min="10757" max="10757" width="13.25" style="1" customWidth="1"/>
    <col min="10758" max="10758" width="9.75" style="1" customWidth="1"/>
    <col min="10759" max="10759" width="28.125" style="1" customWidth="1"/>
    <col min="10760" max="10763" width="0" style="1" hidden="1" customWidth="1"/>
    <col min="10764" max="10764" width="9.125" style="1" customWidth="1"/>
    <col min="10765" max="11006" width="9" style="1"/>
    <col min="11007" max="11007" width="17.625" style="1" customWidth="1"/>
    <col min="11008" max="11008" width="12.75" style="1" customWidth="1"/>
    <col min="11009" max="11009" width="21.75" style="1" customWidth="1"/>
    <col min="11010" max="11010" width="12.375" style="1" customWidth="1"/>
    <col min="11011" max="11011" width="24.375" style="1" customWidth="1"/>
    <col min="11012" max="11012" width="20.875" style="1" customWidth="1"/>
    <col min="11013" max="11013" width="13.25" style="1" customWidth="1"/>
    <col min="11014" max="11014" width="9.75" style="1" customWidth="1"/>
    <col min="11015" max="11015" width="28.125" style="1" customWidth="1"/>
    <col min="11016" max="11019" width="0" style="1" hidden="1" customWidth="1"/>
    <col min="11020" max="11020" width="9.125" style="1" customWidth="1"/>
    <col min="11021" max="11262" width="9" style="1"/>
    <col min="11263" max="11263" width="17.625" style="1" customWidth="1"/>
    <col min="11264" max="11264" width="12.75" style="1" customWidth="1"/>
    <col min="11265" max="11265" width="21.75" style="1" customWidth="1"/>
    <col min="11266" max="11266" width="12.375" style="1" customWidth="1"/>
    <col min="11267" max="11267" width="24.375" style="1" customWidth="1"/>
    <col min="11268" max="11268" width="20.875" style="1" customWidth="1"/>
    <col min="11269" max="11269" width="13.25" style="1" customWidth="1"/>
    <col min="11270" max="11270" width="9.75" style="1" customWidth="1"/>
    <col min="11271" max="11271" width="28.125" style="1" customWidth="1"/>
    <col min="11272" max="11275" width="0" style="1" hidden="1" customWidth="1"/>
    <col min="11276" max="11276" width="9.125" style="1" customWidth="1"/>
    <col min="11277" max="11518" width="9" style="1"/>
    <col min="11519" max="11519" width="17.625" style="1" customWidth="1"/>
    <col min="11520" max="11520" width="12.75" style="1" customWidth="1"/>
    <col min="11521" max="11521" width="21.75" style="1" customWidth="1"/>
    <col min="11522" max="11522" width="12.375" style="1" customWidth="1"/>
    <col min="11523" max="11523" width="24.375" style="1" customWidth="1"/>
    <col min="11524" max="11524" width="20.875" style="1" customWidth="1"/>
    <col min="11525" max="11525" width="13.25" style="1" customWidth="1"/>
    <col min="11526" max="11526" width="9.75" style="1" customWidth="1"/>
    <col min="11527" max="11527" width="28.125" style="1" customWidth="1"/>
    <col min="11528" max="11531" width="0" style="1" hidden="1" customWidth="1"/>
    <col min="11532" max="11532" width="9.125" style="1" customWidth="1"/>
    <col min="11533" max="11774" width="9" style="1"/>
    <col min="11775" max="11775" width="17.625" style="1" customWidth="1"/>
    <col min="11776" max="11776" width="12.75" style="1" customWidth="1"/>
    <col min="11777" max="11777" width="21.75" style="1" customWidth="1"/>
    <col min="11778" max="11778" width="12.375" style="1" customWidth="1"/>
    <col min="11779" max="11779" width="24.375" style="1" customWidth="1"/>
    <col min="11780" max="11780" width="20.875" style="1" customWidth="1"/>
    <col min="11781" max="11781" width="13.25" style="1" customWidth="1"/>
    <col min="11782" max="11782" width="9.75" style="1" customWidth="1"/>
    <col min="11783" max="11783" width="28.125" style="1" customWidth="1"/>
    <col min="11784" max="11787" width="0" style="1" hidden="1" customWidth="1"/>
    <col min="11788" max="11788" width="9.125" style="1" customWidth="1"/>
    <col min="11789" max="12030" width="9" style="1"/>
    <col min="12031" max="12031" width="17.625" style="1" customWidth="1"/>
    <col min="12032" max="12032" width="12.75" style="1" customWidth="1"/>
    <col min="12033" max="12033" width="21.75" style="1" customWidth="1"/>
    <col min="12034" max="12034" width="12.375" style="1" customWidth="1"/>
    <col min="12035" max="12035" width="24.375" style="1" customWidth="1"/>
    <col min="12036" max="12036" width="20.875" style="1" customWidth="1"/>
    <col min="12037" max="12037" width="13.25" style="1" customWidth="1"/>
    <col min="12038" max="12038" width="9.75" style="1" customWidth="1"/>
    <col min="12039" max="12039" width="28.125" style="1" customWidth="1"/>
    <col min="12040" max="12043" width="0" style="1" hidden="1" customWidth="1"/>
    <col min="12044" max="12044" width="9.125" style="1" customWidth="1"/>
    <col min="12045" max="12286" width="9" style="1"/>
    <col min="12287" max="12287" width="17.625" style="1" customWidth="1"/>
    <col min="12288" max="12288" width="12.75" style="1" customWidth="1"/>
    <col min="12289" max="12289" width="21.75" style="1" customWidth="1"/>
    <col min="12290" max="12290" width="12.375" style="1" customWidth="1"/>
    <col min="12291" max="12291" width="24.375" style="1" customWidth="1"/>
    <col min="12292" max="12292" width="20.875" style="1" customWidth="1"/>
    <col min="12293" max="12293" width="13.25" style="1" customWidth="1"/>
    <col min="12294" max="12294" width="9.75" style="1" customWidth="1"/>
    <col min="12295" max="12295" width="28.125" style="1" customWidth="1"/>
    <col min="12296" max="12299" width="0" style="1" hidden="1" customWidth="1"/>
    <col min="12300" max="12300" width="9.125" style="1" customWidth="1"/>
    <col min="12301" max="12542" width="9" style="1"/>
    <col min="12543" max="12543" width="17.625" style="1" customWidth="1"/>
    <col min="12544" max="12544" width="12.75" style="1" customWidth="1"/>
    <col min="12545" max="12545" width="21.75" style="1" customWidth="1"/>
    <col min="12546" max="12546" width="12.375" style="1" customWidth="1"/>
    <col min="12547" max="12547" width="24.375" style="1" customWidth="1"/>
    <col min="12548" max="12548" width="20.875" style="1" customWidth="1"/>
    <col min="12549" max="12549" width="13.25" style="1" customWidth="1"/>
    <col min="12550" max="12550" width="9.75" style="1" customWidth="1"/>
    <col min="12551" max="12551" width="28.125" style="1" customWidth="1"/>
    <col min="12552" max="12555" width="0" style="1" hidden="1" customWidth="1"/>
    <col min="12556" max="12556" width="9.125" style="1" customWidth="1"/>
    <col min="12557" max="12798" width="9" style="1"/>
    <col min="12799" max="12799" width="17.625" style="1" customWidth="1"/>
    <col min="12800" max="12800" width="12.75" style="1" customWidth="1"/>
    <col min="12801" max="12801" width="21.75" style="1" customWidth="1"/>
    <col min="12802" max="12802" width="12.375" style="1" customWidth="1"/>
    <col min="12803" max="12803" width="24.375" style="1" customWidth="1"/>
    <col min="12804" max="12804" width="20.875" style="1" customWidth="1"/>
    <col min="12805" max="12805" width="13.25" style="1" customWidth="1"/>
    <col min="12806" max="12806" width="9.75" style="1" customWidth="1"/>
    <col min="12807" max="12807" width="28.125" style="1" customWidth="1"/>
    <col min="12808" max="12811" width="0" style="1" hidden="1" customWidth="1"/>
    <col min="12812" max="12812" width="9.125" style="1" customWidth="1"/>
    <col min="12813" max="13054" width="9" style="1"/>
    <col min="13055" max="13055" width="17.625" style="1" customWidth="1"/>
    <col min="13056" max="13056" width="12.75" style="1" customWidth="1"/>
    <col min="13057" max="13057" width="21.75" style="1" customWidth="1"/>
    <col min="13058" max="13058" width="12.375" style="1" customWidth="1"/>
    <col min="13059" max="13059" width="24.375" style="1" customWidth="1"/>
    <col min="13060" max="13060" width="20.875" style="1" customWidth="1"/>
    <col min="13061" max="13061" width="13.25" style="1" customWidth="1"/>
    <col min="13062" max="13062" width="9.75" style="1" customWidth="1"/>
    <col min="13063" max="13063" width="28.125" style="1" customWidth="1"/>
    <col min="13064" max="13067" width="0" style="1" hidden="1" customWidth="1"/>
    <col min="13068" max="13068" width="9.125" style="1" customWidth="1"/>
    <col min="13069" max="13310" width="9" style="1"/>
    <col min="13311" max="13311" width="17.625" style="1" customWidth="1"/>
    <col min="13312" max="13312" width="12.75" style="1" customWidth="1"/>
    <col min="13313" max="13313" width="21.75" style="1" customWidth="1"/>
    <col min="13314" max="13314" width="12.375" style="1" customWidth="1"/>
    <col min="13315" max="13315" width="24.375" style="1" customWidth="1"/>
    <col min="13316" max="13316" width="20.875" style="1" customWidth="1"/>
    <col min="13317" max="13317" width="13.25" style="1" customWidth="1"/>
    <col min="13318" max="13318" width="9.75" style="1" customWidth="1"/>
    <col min="13319" max="13319" width="28.125" style="1" customWidth="1"/>
    <col min="13320" max="13323" width="0" style="1" hidden="1" customWidth="1"/>
    <col min="13324" max="13324" width="9.125" style="1" customWidth="1"/>
    <col min="13325" max="13566" width="9" style="1"/>
    <col min="13567" max="13567" width="17.625" style="1" customWidth="1"/>
    <col min="13568" max="13568" width="12.75" style="1" customWidth="1"/>
    <col min="13569" max="13569" width="21.75" style="1" customWidth="1"/>
    <col min="13570" max="13570" width="12.375" style="1" customWidth="1"/>
    <col min="13571" max="13571" width="24.375" style="1" customWidth="1"/>
    <col min="13572" max="13572" width="20.875" style="1" customWidth="1"/>
    <col min="13573" max="13573" width="13.25" style="1" customWidth="1"/>
    <col min="13574" max="13574" width="9.75" style="1" customWidth="1"/>
    <col min="13575" max="13575" width="28.125" style="1" customWidth="1"/>
    <col min="13576" max="13579" width="0" style="1" hidden="1" customWidth="1"/>
    <col min="13580" max="13580" width="9.125" style="1" customWidth="1"/>
    <col min="13581" max="13822" width="9" style="1"/>
    <col min="13823" max="13823" width="17.625" style="1" customWidth="1"/>
    <col min="13824" max="13824" width="12.75" style="1" customWidth="1"/>
    <col min="13825" max="13825" width="21.75" style="1" customWidth="1"/>
    <col min="13826" max="13826" width="12.375" style="1" customWidth="1"/>
    <col min="13827" max="13827" width="24.375" style="1" customWidth="1"/>
    <col min="13828" max="13828" width="20.875" style="1" customWidth="1"/>
    <col min="13829" max="13829" width="13.25" style="1" customWidth="1"/>
    <col min="13830" max="13830" width="9.75" style="1" customWidth="1"/>
    <col min="13831" max="13831" width="28.125" style="1" customWidth="1"/>
    <col min="13832" max="13835" width="0" style="1" hidden="1" customWidth="1"/>
    <col min="13836" max="13836" width="9.125" style="1" customWidth="1"/>
    <col min="13837" max="14078" width="9" style="1"/>
    <col min="14079" max="14079" width="17.625" style="1" customWidth="1"/>
    <col min="14080" max="14080" width="12.75" style="1" customWidth="1"/>
    <col min="14081" max="14081" width="21.75" style="1" customWidth="1"/>
    <col min="14082" max="14082" width="12.375" style="1" customWidth="1"/>
    <col min="14083" max="14083" width="24.375" style="1" customWidth="1"/>
    <col min="14084" max="14084" width="20.875" style="1" customWidth="1"/>
    <col min="14085" max="14085" width="13.25" style="1" customWidth="1"/>
    <col min="14086" max="14086" width="9.75" style="1" customWidth="1"/>
    <col min="14087" max="14087" width="28.125" style="1" customWidth="1"/>
    <col min="14088" max="14091" width="0" style="1" hidden="1" customWidth="1"/>
    <col min="14092" max="14092" width="9.125" style="1" customWidth="1"/>
    <col min="14093" max="14334" width="9" style="1"/>
    <col min="14335" max="14335" width="17.625" style="1" customWidth="1"/>
    <col min="14336" max="14336" width="12.75" style="1" customWidth="1"/>
    <col min="14337" max="14337" width="21.75" style="1" customWidth="1"/>
    <col min="14338" max="14338" width="12.375" style="1" customWidth="1"/>
    <col min="14339" max="14339" width="24.375" style="1" customWidth="1"/>
    <col min="14340" max="14340" width="20.875" style="1" customWidth="1"/>
    <col min="14341" max="14341" width="13.25" style="1" customWidth="1"/>
    <col min="14342" max="14342" width="9.75" style="1" customWidth="1"/>
    <col min="14343" max="14343" width="28.125" style="1" customWidth="1"/>
    <col min="14344" max="14347" width="0" style="1" hidden="1" customWidth="1"/>
    <col min="14348" max="14348" width="9.125" style="1" customWidth="1"/>
    <col min="14349" max="14590" width="9" style="1"/>
    <col min="14591" max="14591" width="17.625" style="1" customWidth="1"/>
    <col min="14592" max="14592" width="12.75" style="1" customWidth="1"/>
    <col min="14593" max="14593" width="21.75" style="1" customWidth="1"/>
    <col min="14594" max="14594" width="12.375" style="1" customWidth="1"/>
    <col min="14595" max="14595" width="24.375" style="1" customWidth="1"/>
    <col min="14596" max="14596" width="20.875" style="1" customWidth="1"/>
    <col min="14597" max="14597" width="13.25" style="1" customWidth="1"/>
    <col min="14598" max="14598" width="9.75" style="1" customWidth="1"/>
    <col min="14599" max="14599" width="28.125" style="1" customWidth="1"/>
    <col min="14600" max="14603" width="0" style="1" hidden="1" customWidth="1"/>
    <col min="14604" max="14604" width="9.125" style="1" customWidth="1"/>
    <col min="14605" max="14846" width="9" style="1"/>
    <col min="14847" max="14847" width="17.625" style="1" customWidth="1"/>
    <col min="14848" max="14848" width="12.75" style="1" customWidth="1"/>
    <col min="14849" max="14849" width="21.75" style="1" customWidth="1"/>
    <col min="14850" max="14850" width="12.375" style="1" customWidth="1"/>
    <col min="14851" max="14851" width="24.375" style="1" customWidth="1"/>
    <col min="14852" max="14852" width="20.875" style="1" customWidth="1"/>
    <col min="14853" max="14853" width="13.25" style="1" customWidth="1"/>
    <col min="14854" max="14854" width="9.75" style="1" customWidth="1"/>
    <col min="14855" max="14855" width="28.125" style="1" customWidth="1"/>
    <col min="14856" max="14859" width="0" style="1" hidden="1" customWidth="1"/>
    <col min="14860" max="14860" width="9.125" style="1" customWidth="1"/>
    <col min="14861" max="15102" width="9" style="1"/>
    <col min="15103" max="15103" width="17.625" style="1" customWidth="1"/>
    <col min="15104" max="15104" width="12.75" style="1" customWidth="1"/>
    <col min="15105" max="15105" width="21.75" style="1" customWidth="1"/>
    <col min="15106" max="15106" width="12.375" style="1" customWidth="1"/>
    <col min="15107" max="15107" width="24.375" style="1" customWidth="1"/>
    <col min="15108" max="15108" width="20.875" style="1" customWidth="1"/>
    <col min="15109" max="15109" width="13.25" style="1" customWidth="1"/>
    <col min="15110" max="15110" width="9.75" style="1" customWidth="1"/>
    <col min="15111" max="15111" width="28.125" style="1" customWidth="1"/>
    <col min="15112" max="15115" width="0" style="1" hidden="1" customWidth="1"/>
    <col min="15116" max="15116" width="9.125" style="1" customWidth="1"/>
    <col min="15117" max="15358" width="9" style="1"/>
    <col min="15359" max="15359" width="17.625" style="1" customWidth="1"/>
    <col min="15360" max="15360" width="12.75" style="1" customWidth="1"/>
    <col min="15361" max="15361" width="21.75" style="1" customWidth="1"/>
    <col min="15362" max="15362" width="12.375" style="1" customWidth="1"/>
    <col min="15363" max="15363" width="24.375" style="1" customWidth="1"/>
    <col min="15364" max="15364" width="20.875" style="1" customWidth="1"/>
    <col min="15365" max="15365" width="13.25" style="1" customWidth="1"/>
    <col min="15366" max="15366" width="9.75" style="1" customWidth="1"/>
    <col min="15367" max="15367" width="28.125" style="1" customWidth="1"/>
    <col min="15368" max="15371" width="0" style="1" hidden="1" customWidth="1"/>
    <col min="15372" max="15372" width="9.125" style="1" customWidth="1"/>
    <col min="15373" max="15614" width="9" style="1"/>
    <col min="15615" max="15615" width="17.625" style="1" customWidth="1"/>
    <col min="15616" max="15616" width="12.75" style="1" customWidth="1"/>
    <col min="15617" max="15617" width="21.75" style="1" customWidth="1"/>
    <col min="15618" max="15618" width="12.375" style="1" customWidth="1"/>
    <col min="15619" max="15619" width="24.375" style="1" customWidth="1"/>
    <col min="15620" max="15620" width="20.875" style="1" customWidth="1"/>
    <col min="15621" max="15621" width="13.25" style="1" customWidth="1"/>
    <col min="15622" max="15622" width="9.75" style="1" customWidth="1"/>
    <col min="15623" max="15623" width="28.125" style="1" customWidth="1"/>
    <col min="15624" max="15627" width="0" style="1" hidden="1" customWidth="1"/>
    <col min="15628" max="15628" width="9.125" style="1" customWidth="1"/>
    <col min="15629" max="15870" width="9" style="1"/>
    <col min="15871" max="15871" width="17.625" style="1" customWidth="1"/>
    <col min="15872" max="15872" width="12.75" style="1" customWidth="1"/>
    <col min="15873" max="15873" width="21.75" style="1" customWidth="1"/>
    <col min="15874" max="15874" width="12.375" style="1" customWidth="1"/>
    <col min="15875" max="15875" width="24.375" style="1" customWidth="1"/>
    <col min="15876" max="15876" width="20.875" style="1" customWidth="1"/>
    <col min="15877" max="15877" width="13.25" style="1" customWidth="1"/>
    <col min="15878" max="15878" width="9.75" style="1" customWidth="1"/>
    <col min="15879" max="15879" width="28.125" style="1" customWidth="1"/>
    <col min="15880" max="15883" width="0" style="1" hidden="1" customWidth="1"/>
    <col min="15884" max="15884" width="9.125" style="1" customWidth="1"/>
    <col min="15885" max="16126" width="9" style="1"/>
    <col min="16127" max="16127" width="17.625" style="1" customWidth="1"/>
    <col min="16128" max="16128" width="12.75" style="1" customWidth="1"/>
    <col min="16129" max="16129" width="21.75" style="1" customWidth="1"/>
    <col min="16130" max="16130" width="12.375" style="1" customWidth="1"/>
    <col min="16131" max="16131" width="24.375" style="1" customWidth="1"/>
    <col min="16132" max="16132" width="20.875" style="1" customWidth="1"/>
    <col min="16133" max="16133" width="13.25" style="1" customWidth="1"/>
    <col min="16134" max="16134" width="9.75" style="1" customWidth="1"/>
    <col min="16135" max="16135" width="28.125" style="1" customWidth="1"/>
    <col min="16136" max="16139" width="0" style="1" hidden="1" customWidth="1"/>
    <col min="16140" max="16140" width="9.125" style="1" customWidth="1"/>
    <col min="16141" max="16384" width="9" style="1"/>
  </cols>
  <sheetData>
    <row r="1" spans="2:26" s="2" customFormat="1" ht="17.25" customHeight="1">
      <c r="B1" s="72" t="s">
        <v>668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3"/>
      <c r="Y1" s="71"/>
      <c r="Z1" s="71"/>
    </row>
    <row r="2" spans="2:26" ht="26.25" customHeight="1">
      <c r="B2" s="1637" t="s">
        <v>245</v>
      </c>
      <c r="C2" s="1638"/>
      <c r="D2" s="1638"/>
      <c r="E2" s="1638"/>
      <c r="F2" s="1638"/>
      <c r="G2" s="1638"/>
      <c r="H2" s="1638"/>
      <c r="I2" s="1638"/>
      <c r="J2" s="1638"/>
      <c r="K2" s="1638"/>
      <c r="L2" s="1638"/>
      <c r="M2" s="1638"/>
      <c r="N2" s="1638"/>
      <c r="O2" s="1638"/>
      <c r="P2" s="1638"/>
      <c r="Q2" s="1638"/>
      <c r="R2" s="1638"/>
      <c r="S2" s="1638"/>
      <c r="T2" s="1638"/>
      <c r="U2" s="1638"/>
      <c r="V2" s="1638"/>
      <c r="W2" s="1638"/>
      <c r="X2" s="1639"/>
      <c r="Y2" s="71"/>
      <c r="Z2" s="71"/>
    </row>
    <row r="3" spans="2:26" s="3" customFormat="1" ht="18" customHeight="1">
      <c r="B3" s="74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6" t="s">
        <v>246</v>
      </c>
      <c r="Y3" s="71"/>
      <c r="Z3" s="71"/>
    </row>
    <row r="4" spans="2:26" s="2" customFormat="1" ht="18" customHeight="1">
      <c r="B4" s="1640" t="s">
        <v>247</v>
      </c>
      <c r="C4" s="1641"/>
      <c r="D4" s="1641"/>
      <c r="E4" s="1645" t="s">
        <v>672</v>
      </c>
      <c r="F4" s="1645"/>
      <c r="G4" s="1645"/>
      <c r="H4" s="1646"/>
      <c r="I4" s="1647" t="str">
        <f>+IF('신고서(1쪽)'!D6="","",'신고서(1쪽)'!D6)</f>
        <v>주식회사 프로워크</v>
      </c>
      <c r="J4" s="1647"/>
      <c r="K4" s="1647"/>
      <c r="L4" s="1647"/>
      <c r="M4" s="1647"/>
      <c r="N4" s="1647"/>
      <c r="O4" s="1648" t="s">
        <v>248</v>
      </c>
      <c r="P4" s="1649"/>
      <c r="Q4" s="1649"/>
      <c r="R4" s="1650"/>
      <c r="S4" s="1654" t="str">
        <f>+IF('신고서(1쪽)'!T6="","",'신고서(1쪽)'!T6)</f>
        <v>751-81-00863</v>
      </c>
      <c r="T4" s="1654"/>
      <c r="U4" s="1654"/>
      <c r="V4" s="1654"/>
      <c r="W4" s="1654"/>
      <c r="X4" s="1655"/>
      <c r="Y4" s="71"/>
      <c r="Z4" s="71"/>
    </row>
    <row r="5" spans="2:26" ht="18" customHeight="1" thickBot="1">
      <c r="B5" s="1642"/>
      <c r="C5" s="1643"/>
      <c r="D5" s="1644"/>
      <c r="E5" s="1629" t="s">
        <v>249</v>
      </c>
      <c r="F5" s="1629"/>
      <c r="G5" s="1629"/>
      <c r="H5" s="1656"/>
      <c r="I5" s="1657" t="str">
        <f>+IF('신고서(1쪽)'!D5="","",'신고서(1쪽)'!D5)</f>
        <v/>
      </c>
      <c r="J5" s="1657"/>
      <c r="K5" s="1657"/>
      <c r="L5" s="1657"/>
      <c r="M5" s="1657"/>
      <c r="N5" s="1657"/>
      <c r="O5" s="1658" t="s">
        <v>250</v>
      </c>
      <c r="P5" s="1658"/>
      <c r="Q5" s="1658"/>
      <c r="R5" s="1658"/>
      <c r="S5" s="1659" t="str">
        <f>+IF('신고서(1쪽)'!T5="","",'신고서(1쪽)'!T5)</f>
        <v>-</v>
      </c>
      <c r="T5" s="1659"/>
      <c r="U5" s="1659"/>
      <c r="V5" s="1659"/>
      <c r="W5" s="1659"/>
      <c r="X5" s="1660"/>
      <c r="Y5" s="71"/>
      <c r="Z5" s="71"/>
    </row>
    <row r="6" spans="2:26" ht="18" customHeight="1" thickBot="1">
      <c r="B6" s="1642"/>
      <c r="C6" s="1643"/>
      <c r="D6" s="1644"/>
      <c r="E6" s="1629" t="s">
        <v>251</v>
      </c>
      <c r="F6" s="1629"/>
      <c r="G6" s="1629"/>
      <c r="H6" s="1630"/>
      <c r="I6" s="1651"/>
      <c r="J6" s="1652"/>
      <c r="K6" s="1652"/>
      <c r="L6" s="1652"/>
      <c r="M6" s="1652"/>
      <c r="N6" s="1652"/>
      <c r="O6" s="1652"/>
      <c r="P6" s="1652"/>
      <c r="Q6" s="1652"/>
      <c r="R6" s="1652"/>
      <c r="S6" s="1652"/>
      <c r="T6" s="1652"/>
      <c r="U6" s="1652"/>
      <c r="V6" s="1652"/>
      <c r="W6" s="1652"/>
      <c r="X6" s="1653"/>
      <c r="Y6" s="71"/>
      <c r="Z6" s="71"/>
    </row>
    <row r="7" spans="2:26" ht="18" customHeight="1">
      <c r="B7" s="1642"/>
      <c r="C7" s="1643"/>
      <c r="D7" s="1644"/>
      <c r="E7" s="1631" t="s">
        <v>252</v>
      </c>
      <c r="F7" s="1631"/>
      <c r="G7" s="1631"/>
      <c r="H7" s="1632"/>
      <c r="I7" s="1633"/>
      <c r="J7" s="1634"/>
      <c r="K7" s="1634"/>
      <c r="L7" s="1634"/>
      <c r="M7" s="1634"/>
      <c r="N7" s="1634"/>
      <c r="O7" s="1634"/>
      <c r="P7" s="1634"/>
      <c r="Q7" s="1634"/>
      <c r="R7" s="1634"/>
      <c r="S7" s="1634"/>
      <c r="T7" s="1635"/>
      <c r="U7" s="1633" t="s">
        <v>464</v>
      </c>
      <c r="V7" s="1634"/>
      <c r="W7" s="1634"/>
      <c r="X7" s="1636"/>
      <c r="Y7" s="71"/>
      <c r="Z7" s="71"/>
    </row>
    <row r="8" spans="2:26" ht="24" customHeight="1">
      <c r="B8" s="1675" t="s">
        <v>435</v>
      </c>
      <c r="C8" s="1676"/>
      <c r="D8" s="1676"/>
      <c r="E8" s="1677"/>
      <c r="F8" s="1677"/>
      <c r="G8" s="1677"/>
      <c r="H8" s="1677"/>
      <c r="I8" s="1677"/>
      <c r="J8" s="1677"/>
      <c r="K8" s="1677"/>
      <c r="L8" s="1677"/>
      <c r="M8" s="1677"/>
      <c r="N8" s="1677"/>
      <c r="O8" s="1677"/>
      <c r="P8" s="1677"/>
      <c r="Q8" s="1677"/>
      <c r="R8" s="1677"/>
      <c r="S8" s="1677"/>
      <c r="T8" s="1677"/>
      <c r="U8" s="1677"/>
      <c r="V8" s="1677"/>
      <c r="W8" s="1677"/>
      <c r="X8" s="1678"/>
      <c r="Y8" s="71"/>
      <c r="Z8" s="71"/>
    </row>
    <row r="9" spans="2:26" s="3" customFormat="1" ht="20.25" customHeight="1">
      <c r="B9" s="1663" t="s">
        <v>15</v>
      </c>
      <c r="C9" s="1664"/>
      <c r="D9" s="1664"/>
      <c r="E9" s="1664"/>
      <c r="F9" s="1664"/>
      <c r="G9" s="1665"/>
      <c r="H9" s="1694" t="s">
        <v>253</v>
      </c>
      <c r="I9" s="1695"/>
      <c r="J9" s="1695"/>
      <c r="K9" s="1696"/>
      <c r="L9" s="1695" t="s">
        <v>528</v>
      </c>
      <c r="M9" s="1695"/>
      <c r="N9" s="1695"/>
      <c r="O9" s="1695"/>
      <c r="P9" s="1695"/>
      <c r="Q9" s="1695"/>
      <c r="R9" s="1696"/>
      <c r="S9" s="1604" t="s">
        <v>433</v>
      </c>
      <c r="T9" s="1605"/>
      <c r="U9" s="1605"/>
      <c r="V9" s="1605"/>
      <c r="W9" s="1605"/>
      <c r="X9" s="1606"/>
      <c r="Y9" s="71"/>
      <c r="Z9" s="71"/>
    </row>
    <row r="10" spans="2:26" s="3" customFormat="1" ht="20.25" customHeight="1">
      <c r="B10" s="1668" t="s">
        <v>524</v>
      </c>
      <c r="C10" s="1666"/>
      <c r="D10" s="1666"/>
      <c r="E10" s="1666" t="s">
        <v>525</v>
      </c>
      <c r="F10" s="1666"/>
      <c r="G10" s="1666"/>
      <c r="H10" s="1681" t="s">
        <v>669</v>
      </c>
      <c r="I10" s="1681"/>
      <c r="J10" s="1601" t="s">
        <v>527</v>
      </c>
      <c r="K10" s="1601"/>
      <c r="L10" s="1601" t="s">
        <v>430</v>
      </c>
      <c r="M10" s="1601"/>
      <c r="N10" s="1601" t="s">
        <v>431</v>
      </c>
      <c r="O10" s="1601"/>
      <c r="P10" s="1601" t="s">
        <v>254</v>
      </c>
      <c r="Q10" s="1601"/>
      <c r="R10" s="1601"/>
      <c r="S10" s="1661" t="s">
        <v>432</v>
      </c>
      <c r="T10" s="1604" t="s">
        <v>434</v>
      </c>
      <c r="U10" s="1605"/>
      <c r="V10" s="1605"/>
      <c r="W10" s="1605"/>
      <c r="X10" s="1606"/>
      <c r="Y10" s="71"/>
      <c r="Z10" s="71"/>
    </row>
    <row r="11" spans="2:26" s="3" customFormat="1" ht="20.25" customHeight="1">
      <c r="B11" s="1669"/>
      <c r="C11" s="1667"/>
      <c r="D11" s="1667"/>
      <c r="E11" s="1667"/>
      <c r="F11" s="1667"/>
      <c r="G11" s="1667"/>
      <c r="H11" s="1682"/>
      <c r="I11" s="1682"/>
      <c r="J11" s="1602"/>
      <c r="K11" s="1602"/>
      <c r="L11" s="1602"/>
      <c r="M11" s="1602"/>
      <c r="N11" s="1602"/>
      <c r="O11" s="1602"/>
      <c r="P11" s="1602"/>
      <c r="Q11" s="1602"/>
      <c r="R11" s="1602"/>
      <c r="S11" s="1662"/>
      <c r="T11" s="1702" t="s">
        <v>529</v>
      </c>
      <c r="U11" s="1599" t="s">
        <v>532</v>
      </c>
      <c r="V11" s="1599"/>
      <c r="W11" s="1605" t="s">
        <v>533</v>
      </c>
      <c r="X11" s="1606"/>
      <c r="Y11" s="71"/>
      <c r="Z11" s="71"/>
    </row>
    <row r="12" spans="2:26" s="3" customFormat="1" ht="37.5" customHeight="1" thickBot="1">
      <c r="B12" s="1670"/>
      <c r="C12" s="1671"/>
      <c r="D12" s="1671"/>
      <c r="E12" s="1667"/>
      <c r="F12" s="1667"/>
      <c r="G12" s="1667"/>
      <c r="H12" s="1683"/>
      <c r="I12" s="1683"/>
      <c r="J12" s="1603"/>
      <c r="K12" s="1603"/>
      <c r="L12" s="1603"/>
      <c r="M12" s="1603"/>
      <c r="N12" s="1603"/>
      <c r="O12" s="1603"/>
      <c r="P12" s="1603"/>
      <c r="Q12" s="1603"/>
      <c r="R12" s="1603"/>
      <c r="S12" s="1662"/>
      <c r="T12" s="1703"/>
      <c r="U12" s="1600"/>
      <c r="V12" s="1600"/>
      <c r="W12" s="188" t="s">
        <v>531</v>
      </c>
      <c r="X12" s="187" t="s">
        <v>530</v>
      </c>
      <c r="Y12" s="71"/>
      <c r="Z12" s="71"/>
    </row>
    <row r="13" spans="2:26" s="3" customFormat="1" ht="20.100000000000001" customHeight="1">
      <c r="B13" s="1672"/>
      <c r="C13" s="1673"/>
      <c r="D13" s="1674"/>
      <c r="E13" s="1614" t="s">
        <v>526</v>
      </c>
      <c r="F13" s="1615"/>
      <c r="G13" s="1616"/>
      <c r="H13" s="1690"/>
      <c r="I13" s="1691"/>
      <c r="J13" s="1692" t="s">
        <v>255</v>
      </c>
      <c r="K13" s="1693"/>
      <c r="L13" s="1697"/>
      <c r="M13" s="1690"/>
      <c r="N13" s="1689"/>
      <c r="O13" s="1689"/>
      <c r="P13" s="1698" t="s">
        <v>1</v>
      </c>
      <c r="Q13" s="1699"/>
      <c r="R13" s="1700"/>
      <c r="S13" s="212">
        <v>1</v>
      </c>
      <c r="T13" s="189">
        <f>+U13+W13</f>
        <v>0</v>
      </c>
      <c r="U13" s="1700"/>
      <c r="V13" s="1701"/>
      <c r="W13" s="190"/>
      <c r="X13" s="191"/>
      <c r="Y13" s="77"/>
      <c r="Z13" s="77"/>
    </row>
    <row r="14" spans="2:26" s="3" customFormat="1" ht="20.100000000000001" customHeight="1">
      <c r="B14" s="1611"/>
      <c r="C14" s="1612"/>
      <c r="D14" s="1613"/>
      <c r="E14" s="1617" t="s">
        <v>526</v>
      </c>
      <c r="F14" s="1618"/>
      <c r="G14" s="1619"/>
      <c r="H14" s="1622"/>
      <c r="I14" s="1623"/>
      <c r="J14" s="1624" t="s">
        <v>255</v>
      </c>
      <c r="K14" s="1625"/>
      <c r="L14" s="1626"/>
      <c r="M14" s="1622"/>
      <c r="N14" s="1621"/>
      <c r="O14" s="1621"/>
      <c r="P14" s="1684" t="s">
        <v>1</v>
      </c>
      <c r="Q14" s="1685"/>
      <c r="R14" s="1608"/>
      <c r="S14" s="210">
        <v>1</v>
      </c>
      <c r="T14" s="189">
        <f t="shared" ref="T14:T20" si="0">+U14+W14</f>
        <v>0</v>
      </c>
      <c r="U14" s="1608"/>
      <c r="V14" s="1620"/>
      <c r="W14" s="192"/>
      <c r="X14" s="193"/>
      <c r="Y14" s="78"/>
      <c r="Z14" s="78"/>
    </row>
    <row r="15" spans="2:26" s="3" customFormat="1" ht="20.100000000000001" customHeight="1">
      <c r="B15" s="1611"/>
      <c r="C15" s="1612"/>
      <c r="D15" s="1613"/>
      <c r="E15" s="1617" t="s">
        <v>526</v>
      </c>
      <c r="F15" s="1618"/>
      <c r="G15" s="1619"/>
      <c r="H15" s="1622"/>
      <c r="I15" s="1623"/>
      <c r="J15" s="1624" t="s">
        <v>255</v>
      </c>
      <c r="K15" s="1625"/>
      <c r="L15" s="1626"/>
      <c r="M15" s="1622"/>
      <c r="N15" s="1609"/>
      <c r="O15" s="1610"/>
      <c r="P15" s="1684" t="s">
        <v>1</v>
      </c>
      <c r="Q15" s="1685"/>
      <c r="R15" s="1608"/>
      <c r="S15" s="210">
        <v>1</v>
      </c>
      <c r="T15" s="189">
        <f t="shared" si="0"/>
        <v>0</v>
      </c>
      <c r="U15" s="1607"/>
      <c r="V15" s="1608"/>
      <c r="W15" s="192"/>
      <c r="X15" s="193"/>
      <c r="Y15" s="78"/>
      <c r="Z15" s="78"/>
    </row>
    <row r="16" spans="2:26" s="3" customFormat="1" ht="20.100000000000001" customHeight="1">
      <c r="B16" s="1611"/>
      <c r="C16" s="1612"/>
      <c r="D16" s="1613"/>
      <c r="E16" s="1617" t="s">
        <v>526</v>
      </c>
      <c r="F16" s="1618"/>
      <c r="G16" s="1619"/>
      <c r="H16" s="1622"/>
      <c r="I16" s="1623"/>
      <c r="J16" s="1624" t="s">
        <v>255</v>
      </c>
      <c r="K16" s="1625"/>
      <c r="L16" s="1626"/>
      <c r="M16" s="1622"/>
      <c r="N16" s="1609"/>
      <c r="O16" s="1610"/>
      <c r="P16" s="1684" t="s">
        <v>1</v>
      </c>
      <c r="Q16" s="1685"/>
      <c r="R16" s="1608"/>
      <c r="S16" s="210">
        <v>1</v>
      </c>
      <c r="T16" s="189">
        <f t="shared" si="0"/>
        <v>0</v>
      </c>
      <c r="U16" s="1607"/>
      <c r="V16" s="1608"/>
      <c r="W16" s="192"/>
      <c r="X16" s="193"/>
      <c r="Y16" s="78"/>
      <c r="Z16" s="78"/>
    </row>
    <row r="17" spans="2:28" s="3" customFormat="1" ht="20.100000000000001" customHeight="1">
      <c r="B17" s="1611"/>
      <c r="C17" s="1612"/>
      <c r="D17" s="1613"/>
      <c r="E17" s="1617" t="s">
        <v>526</v>
      </c>
      <c r="F17" s="1618"/>
      <c r="G17" s="1619"/>
      <c r="H17" s="1622"/>
      <c r="I17" s="1623"/>
      <c r="J17" s="1624" t="s">
        <v>255</v>
      </c>
      <c r="K17" s="1625"/>
      <c r="L17" s="1626"/>
      <c r="M17" s="1622"/>
      <c r="N17" s="1621"/>
      <c r="O17" s="1621"/>
      <c r="P17" s="1684" t="s">
        <v>1</v>
      </c>
      <c r="Q17" s="1685"/>
      <c r="R17" s="1608"/>
      <c r="S17" s="210">
        <v>1</v>
      </c>
      <c r="T17" s="189">
        <f t="shared" si="0"/>
        <v>0</v>
      </c>
      <c r="U17" s="1608"/>
      <c r="V17" s="1620"/>
      <c r="W17" s="192"/>
      <c r="X17" s="193"/>
      <c r="Y17" s="71"/>
      <c r="Z17" s="71"/>
    </row>
    <row r="18" spans="2:28" s="3" customFormat="1" ht="20.100000000000001" customHeight="1">
      <c r="B18" s="1611"/>
      <c r="C18" s="1612"/>
      <c r="D18" s="1613"/>
      <c r="E18" s="1617" t="s">
        <v>526</v>
      </c>
      <c r="F18" s="1618"/>
      <c r="G18" s="1619"/>
      <c r="H18" s="1622"/>
      <c r="I18" s="1623"/>
      <c r="J18" s="1624" t="s">
        <v>255</v>
      </c>
      <c r="K18" s="1625"/>
      <c r="L18" s="1626"/>
      <c r="M18" s="1622"/>
      <c r="N18" s="1621"/>
      <c r="O18" s="1621"/>
      <c r="P18" s="1684" t="s">
        <v>1</v>
      </c>
      <c r="Q18" s="1685"/>
      <c r="R18" s="1608"/>
      <c r="S18" s="210">
        <v>1</v>
      </c>
      <c r="T18" s="189">
        <f t="shared" si="0"/>
        <v>0</v>
      </c>
      <c r="U18" s="1608"/>
      <c r="V18" s="1620"/>
      <c r="W18" s="192"/>
      <c r="X18" s="193"/>
      <c r="Y18" s="71"/>
      <c r="Z18" s="71"/>
    </row>
    <row r="19" spans="2:28" s="3" customFormat="1" ht="20.100000000000001" customHeight="1">
      <c r="B19" s="1611"/>
      <c r="C19" s="1612"/>
      <c r="D19" s="1613"/>
      <c r="E19" s="1617" t="s">
        <v>526</v>
      </c>
      <c r="F19" s="1618"/>
      <c r="G19" s="1619"/>
      <c r="H19" s="1622"/>
      <c r="I19" s="1623"/>
      <c r="J19" s="1624" t="s">
        <v>255</v>
      </c>
      <c r="K19" s="1625"/>
      <c r="L19" s="1626"/>
      <c r="M19" s="1622"/>
      <c r="N19" s="1621"/>
      <c r="O19" s="1621"/>
      <c r="P19" s="1684" t="s">
        <v>1</v>
      </c>
      <c r="Q19" s="1685"/>
      <c r="R19" s="1608"/>
      <c r="S19" s="210">
        <v>1</v>
      </c>
      <c r="T19" s="189">
        <f t="shared" si="0"/>
        <v>0</v>
      </c>
      <c r="U19" s="1608"/>
      <c r="V19" s="1620"/>
      <c r="W19" s="192"/>
      <c r="X19" s="193"/>
      <c r="Y19" s="71"/>
      <c r="Z19" s="71"/>
    </row>
    <row r="20" spans="2:28" s="3" customFormat="1" ht="20.100000000000001" customHeight="1" thickBot="1">
      <c r="B20" s="1802"/>
      <c r="C20" s="1803"/>
      <c r="D20" s="1804"/>
      <c r="E20" s="1805" t="s">
        <v>526</v>
      </c>
      <c r="F20" s="1806"/>
      <c r="G20" s="1807"/>
      <c r="H20" s="1680"/>
      <c r="I20" s="1792"/>
      <c r="J20" s="1800" t="s">
        <v>255</v>
      </c>
      <c r="K20" s="1801"/>
      <c r="L20" s="1679"/>
      <c r="M20" s="1680"/>
      <c r="N20" s="1782"/>
      <c r="O20" s="1782"/>
      <c r="P20" s="1686" t="s">
        <v>1</v>
      </c>
      <c r="Q20" s="1687"/>
      <c r="R20" s="1688"/>
      <c r="S20" s="211">
        <v>1</v>
      </c>
      <c r="T20" s="189">
        <f t="shared" si="0"/>
        <v>0</v>
      </c>
      <c r="U20" s="1688"/>
      <c r="V20" s="1783"/>
      <c r="W20" s="194"/>
      <c r="X20" s="195"/>
      <c r="Y20" s="71"/>
      <c r="Z20" s="71"/>
      <c r="AB20" s="71"/>
    </row>
    <row r="21" spans="2:28" s="3" customFormat="1" ht="21" customHeight="1">
      <c r="B21" s="1795" t="s">
        <v>256</v>
      </c>
      <c r="C21" s="1796"/>
      <c r="D21" s="1796"/>
      <c r="E21" s="1796"/>
      <c r="F21" s="1797"/>
      <c r="G21" s="1797"/>
      <c r="H21" s="1797"/>
      <c r="I21" s="1797"/>
      <c r="J21" s="1797"/>
      <c r="K21" s="1797"/>
      <c r="L21" s="1797"/>
      <c r="M21" s="1797"/>
      <c r="N21" s="1797"/>
      <c r="O21" s="1797"/>
      <c r="P21" s="1797"/>
      <c r="Q21" s="1797"/>
      <c r="R21" s="1797"/>
      <c r="S21" s="1797"/>
      <c r="T21" s="1797"/>
      <c r="U21" s="1797"/>
      <c r="V21" s="1797"/>
      <c r="W21" s="1797"/>
      <c r="X21" s="1798"/>
      <c r="Y21" s="71"/>
      <c r="Z21" s="71"/>
      <c r="AA21" s="71"/>
      <c r="AB21" s="71"/>
    </row>
    <row r="22" spans="2:28" s="3" customFormat="1" ht="28.5" customHeight="1">
      <c r="B22" s="1784" t="s">
        <v>257</v>
      </c>
      <c r="C22" s="1785"/>
      <c r="D22" s="1712" t="s">
        <v>258</v>
      </c>
      <c r="E22" s="1788"/>
      <c r="F22" s="1681" t="s">
        <v>259</v>
      </c>
      <c r="G22" s="1791"/>
      <c r="H22" s="1791"/>
      <c r="I22" s="1791"/>
      <c r="J22" s="1791"/>
      <c r="K22" s="1791"/>
      <c r="L22" s="1791"/>
      <c r="M22" s="1791"/>
      <c r="N22" s="1791"/>
      <c r="O22" s="1791"/>
      <c r="P22" s="1791"/>
      <c r="Q22" s="1791"/>
      <c r="R22" s="1791"/>
      <c r="S22" s="1791"/>
      <c r="T22" s="1791"/>
      <c r="U22" s="1791"/>
      <c r="V22" s="1791"/>
      <c r="W22" s="1780" t="s">
        <v>260</v>
      </c>
      <c r="X22" s="1781"/>
      <c r="Y22" s="71"/>
      <c r="Z22" s="71"/>
      <c r="AA22" s="71"/>
      <c r="AB22" s="71"/>
    </row>
    <row r="23" spans="2:28" s="3" customFormat="1" ht="28.5" customHeight="1">
      <c r="B23" s="1786"/>
      <c r="C23" s="1787"/>
      <c r="D23" s="1789"/>
      <c r="E23" s="1790"/>
      <c r="F23" s="1793" t="s">
        <v>592</v>
      </c>
      <c r="G23" s="1794"/>
      <c r="H23" s="1794"/>
      <c r="I23" s="258" t="s">
        <v>591</v>
      </c>
      <c r="J23" s="253" t="s">
        <v>670</v>
      </c>
      <c r="K23" s="1793" t="s">
        <v>671</v>
      </c>
      <c r="L23" s="1794"/>
      <c r="M23" s="1794"/>
      <c r="N23" s="1808" t="s">
        <v>593</v>
      </c>
      <c r="O23" s="1809"/>
      <c r="P23" s="1810"/>
      <c r="Q23" s="1809" t="s">
        <v>594</v>
      </c>
      <c r="R23" s="1809"/>
      <c r="S23" s="1810"/>
      <c r="T23" s="1780" t="s">
        <v>261</v>
      </c>
      <c r="U23" s="1799"/>
      <c r="V23" s="1799"/>
      <c r="W23" s="154" t="s">
        <v>391</v>
      </c>
      <c r="X23" s="155" t="s">
        <v>390</v>
      </c>
      <c r="Y23" s="71"/>
      <c r="Z23" s="71"/>
      <c r="AA23" s="71"/>
      <c r="AB23" s="71"/>
    </row>
    <row r="24" spans="2:28" s="3" customFormat="1" ht="20.100000000000001" customHeight="1">
      <c r="B24" s="1759" t="s">
        <v>262</v>
      </c>
      <c r="C24" s="1760"/>
      <c r="D24" s="1772"/>
      <c r="E24" s="1773"/>
      <c r="F24" s="1705">
        <v>10</v>
      </c>
      <c r="G24" s="1704"/>
      <c r="H24" s="1704"/>
      <c r="I24" s="120">
        <v>20</v>
      </c>
      <c r="J24" s="252">
        <v>43</v>
      </c>
      <c r="K24" s="1705">
        <v>44</v>
      </c>
      <c r="L24" s="1704"/>
      <c r="M24" s="1704"/>
      <c r="N24" s="1705">
        <v>40</v>
      </c>
      <c r="O24" s="1704"/>
      <c r="P24" s="1706"/>
      <c r="Q24" s="1704">
        <v>41</v>
      </c>
      <c r="R24" s="1704"/>
      <c r="S24" s="1706"/>
      <c r="T24" s="1774">
        <v>42</v>
      </c>
      <c r="U24" s="1774"/>
      <c r="V24" s="1774"/>
      <c r="W24" s="120" t="s">
        <v>392</v>
      </c>
      <c r="X24" s="121">
        <v>50</v>
      </c>
      <c r="Y24" s="71"/>
      <c r="Z24" s="71"/>
      <c r="AA24" s="71"/>
      <c r="AB24" s="71"/>
    </row>
    <row r="25" spans="2:28" s="3" customFormat="1" ht="20.100000000000001" customHeight="1" thickBot="1">
      <c r="B25" s="1759" t="s">
        <v>263</v>
      </c>
      <c r="C25" s="1760"/>
      <c r="D25" s="1744">
        <f>SUM(F25:V25)-W25-X25</f>
        <v>0</v>
      </c>
      <c r="E25" s="1745"/>
      <c r="F25" s="1775">
        <f>+F26+F27+F28+F29+F30+F31</f>
        <v>0</v>
      </c>
      <c r="G25" s="1776"/>
      <c r="H25" s="1776"/>
      <c r="I25" s="162">
        <f>+I26</f>
        <v>0</v>
      </c>
      <c r="J25" s="162">
        <f>+J26</f>
        <v>0</v>
      </c>
      <c r="K25" s="1777">
        <f>+K26+K27+K28+K29+K30+K31</f>
        <v>0</v>
      </c>
      <c r="L25" s="1778"/>
      <c r="M25" s="1779"/>
      <c r="N25" s="1777">
        <f>+N26+N27+N28+N29+N30+N31</f>
        <v>0</v>
      </c>
      <c r="O25" s="1778"/>
      <c r="P25" s="1779"/>
      <c r="Q25" s="1777">
        <f>+Q26+Q27+Q28+Q29+Q30+Q31</f>
        <v>0</v>
      </c>
      <c r="R25" s="1778"/>
      <c r="S25" s="1779"/>
      <c r="T25" s="1771">
        <f>+T26</f>
        <v>0</v>
      </c>
      <c r="U25" s="1771"/>
      <c r="V25" s="1771"/>
      <c r="W25" s="162">
        <f>+W26+W27+W28+W29+W30+W31</f>
        <v>0</v>
      </c>
      <c r="X25" s="163">
        <f>+X26+X27+X28+X29+X30+X31</f>
        <v>0</v>
      </c>
      <c r="Y25" s="71"/>
      <c r="Z25" s="71"/>
      <c r="AA25" s="71"/>
      <c r="AB25" s="71"/>
    </row>
    <row r="26" spans="2:28" ht="20.100000000000001" customHeight="1" thickBot="1">
      <c r="B26" s="1759" t="s">
        <v>264</v>
      </c>
      <c r="C26" s="1760"/>
      <c r="D26" s="1744">
        <f>SUM(F26:V26)-W26-X26</f>
        <v>0</v>
      </c>
      <c r="E26" s="1745"/>
      <c r="F26" s="1766"/>
      <c r="G26" s="1767"/>
      <c r="H26" s="1767"/>
      <c r="I26" s="259"/>
      <c r="J26" s="255"/>
      <c r="K26" s="1768"/>
      <c r="L26" s="1769"/>
      <c r="M26" s="1770"/>
      <c r="N26" s="1768"/>
      <c r="O26" s="1769"/>
      <c r="P26" s="1770"/>
      <c r="Q26" s="1768"/>
      <c r="R26" s="1769"/>
      <c r="S26" s="1770"/>
      <c r="T26" s="1761"/>
      <c r="U26" s="1761"/>
      <c r="V26" s="1761"/>
      <c r="W26" s="156"/>
      <c r="X26" s="157"/>
      <c r="Y26" s="71"/>
      <c r="Z26" s="77"/>
      <c r="AA26" s="77"/>
      <c r="AB26" s="77"/>
    </row>
    <row r="27" spans="2:28" ht="20.100000000000001" customHeight="1">
      <c r="B27" s="1759" t="s">
        <v>25</v>
      </c>
      <c r="C27" s="1762"/>
      <c r="D27" s="1744">
        <f>SUM(F27:V27)-W27-X27</f>
        <v>0</v>
      </c>
      <c r="E27" s="1745"/>
      <c r="F27" s="1749"/>
      <c r="G27" s="1750"/>
      <c r="H27" s="1750"/>
      <c r="I27" s="260"/>
      <c r="J27" s="256"/>
      <c r="K27" s="1749"/>
      <c r="L27" s="1750"/>
      <c r="M27" s="1753"/>
      <c r="N27" s="1755"/>
      <c r="O27" s="1750"/>
      <c r="P27" s="1753"/>
      <c r="Q27" s="1755"/>
      <c r="R27" s="1750"/>
      <c r="S27" s="1757"/>
      <c r="T27" s="1763"/>
      <c r="U27" s="1764"/>
      <c r="V27" s="1765"/>
      <c r="W27" s="158"/>
      <c r="X27" s="159"/>
      <c r="Y27" s="71"/>
      <c r="Z27" s="77"/>
      <c r="AA27" s="77"/>
      <c r="AB27" s="77"/>
    </row>
    <row r="28" spans="2:28" ht="20.100000000000001" customHeight="1">
      <c r="B28" s="1742" t="s">
        <v>265</v>
      </c>
      <c r="C28" s="1743"/>
      <c r="D28" s="1744">
        <f t="shared" ref="D28:D31" si="1">SUM(F28:V28)-W28-X28</f>
        <v>0</v>
      </c>
      <c r="E28" s="1745"/>
      <c r="F28" s="1749"/>
      <c r="G28" s="1750"/>
      <c r="H28" s="1750"/>
      <c r="I28" s="261"/>
      <c r="J28" s="257"/>
      <c r="K28" s="1749"/>
      <c r="L28" s="1750"/>
      <c r="M28" s="1753"/>
      <c r="N28" s="1755"/>
      <c r="O28" s="1750"/>
      <c r="P28" s="1753"/>
      <c r="Q28" s="1755"/>
      <c r="R28" s="1750"/>
      <c r="S28" s="1757"/>
      <c r="T28" s="1746"/>
      <c r="U28" s="1747"/>
      <c r="V28" s="1748"/>
      <c r="W28" s="158"/>
      <c r="X28" s="159"/>
      <c r="Y28" s="71"/>
      <c r="Z28" s="77"/>
      <c r="AA28" s="77"/>
      <c r="AB28" s="77"/>
    </row>
    <row r="29" spans="2:28" ht="20.100000000000001" customHeight="1">
      <c r="B29" s="1742" t="s">
        <v>266</v>
      </c>
      <c r="C29" s="1743"/>
      <c r="D29" s="1744">
        <f t="shared" si="1"/>
        <v>0</v>
      </c>
      <c r="E29" s="1745"/>
      <c r="F29" s="1749"/>
      <c r="G29" s="1750"/>
      <c r="H29" s="1750"/>
      <c r="I29" s="261"/>
      <c r="J29" s="257"/>
      <c r="K29" s="1749"/>
      <c r="L29" s="1750"/>
      <c r="M29" s="1753"/>
      <c r="N29" s="1755"/>
      <c r="O29" s="1750"/>
      <c r="P29" s="1753"/>
      <c r="Q29" s="1755"/>
      <c r="R29" s="1750"/>
      <c r="S29" s="1757"/>
      <c r="T29" s="1746"/>
      <c r="U29" s="1747"/>
      <c r="V29" s="1748"/>
      <c r="W29" s="158"/>
      <c r="X29" s="159"/>
      <c r="Y29" s="71"/>
      <c r="Z29" s="77"/>
      <c r="AA29" s="77"/>
      <c r="AB29" s="77"/>
    </row>
    <row r="30" spans="2:28" ht="20.100000000000001" customHeight="1">
      <c r="B30" s="1742" t="s">
        <v>26</v>
      </c>
      <c r="C30" s="1743"/>
      <c r="D30" s="1744">
        <f t="shared" si="1"/>
        <v>0</v>
      </c>
      <c r="E30" s="1745"/>
      <c r="F30" s="1749"/>
      <c r="G30" s="1750"/>
      <c r="H30" s="1750"/>
      <c r="I30" s="261"/>
      <c r="J30" s="257"/>
      <c r="K30" s="1749"/>
      <c r="L30" s="1750"/>
      <c r="M30" s="1753"/>
      <c r="N30" s="1755"/>
      <c r="O30" s="1750"/>
      <c r="P30" s="1753"/>
      <c r="Q30" s="1755"/>
      <c r="R30" s="1750"/>
      <c r="S30" s="1757"/>
      <c r="T30" s="1746"/>
      <c r="U30" s="1747"/>
      <c r="V30" s="1748"/>
      <c r="W30" s="158"/>
      <c r="X30" s="159"/>
      <c r="Y30" s="71"/>
      <c r="Z30" s="77"/>
      <c r="AA30" s="77"/>
      <c r="AB30" s="77"/>
    </row>
    <row r="31" spans="2:28" ht="20.100000000000001" customHeight="1" thickBot="1">
      <c r="B31" s="1742" t="s">
        <v>267</v>
      </c>
      <c r="C31" s="1743"/>
      <c r="D31" s="1744">
        <f t="shared" si="1"/>
        <v>0</v>
      </c>
      <c r="E31" s="1745"/>
      <c r="F31" s="1751"/>
      <c r="G31" s="1752"/>
      <c r="H31" s="1752"/>
      <c r="I31" s="261"/>
      <c r="J31" s="257"/>
      <c r="K31" s="1751"/>
      <c r="L31" s="1752"/>
      <c r="M31" s="1754"/>
      <c r="N31" s="1756"/>
      <c r="O31" s="1752"/>
      <c r="P31" s="1754"/>
      <c r="Q31" s="1756"/>
      <c r="R31" s="1752"/>
      <c r="S31" s="1758"/>
      <c r="T31" s="1746"/>
      <c r="U31" s="1747"/>
      <c r="V31" s="1748"/>
      <c r="W31" s="160"/>
      <c r="X31" s="161"/>
      <c r="Y31" s="71"/>
      <c r="Z31" s="77"/>
      <c r="AA31" s="77"/>
      <c r="AB31" s="77"/>
    </row>
    <row r="32" spans="2:28" ht="19.5" customHeight="1">
      <c r="B32" s="1811" t="s">
        <v>268</v>
      </c>
      <c r="C32" s="1812"/>
      <c r="D32" s="1812"/>
      <c r="E32" s="1812"/>
      <c r="F32" s="1812"/>
      <c r="G32" s="1812"/>
      <c r="H32" s="1812"/>
      <c r="I32" s="1812"/>
      <c r="J32" s="1812"/>
      <c r="K32" s="1812"/>
      <c r="L32" s="1812"/>
      <c r="M32" s="1812"/>
      <c r="N32" s="1812"/>
      <c r="O32" s="1812"/>
      <c r="P32" s="1812"/>
      <c r="Q32" s="1812"/>
      <c r="R32" s="1812"/>
      <c r="S32" s="1812"/>
      <c r="T32" s="1812"/>
      <c r="U32" s="1812"/>
      <c r="V32" s="1812"/>
      <c r="W32" s="1812"/>
      <c r="X32" s="1813"/>
      <c r="Y32" s="71"/>
      <c r="Z32" s="77"/>
      <c r="AA32" s="77"/>
      <c r="AB32" s="77"/>
    </row>
    <row r="33" spans="2:28" ht="20.100000000000001" customHeight="1">
      <c r="B33" s="1708" t="s">
        <v>269</v>
      </c>
      <c r="C33" s="1709"/>
      <c r="D33" s="1712" t="s">
        <v>270</v>
      </c>
      <c r="E33" s="1713"/>
      <c r="F33" s="1716" t="s">
        <v>534</v>
      </c>
      <c r="G33" s="1717"/>
      <c r="H33" s="1718"/>
      <c r="I33" s="1722" t="s">
        <v>535</v>
      </c>
      <c r="J33" s="1723"/>
      <c r="K33" s="1716" t="s">
        <v>536</v>
      </c>
      <c r="L33" s="1814"/>
      <c r="M33" s="1814"/>
      <c r="N33" s="1815"/>
      <c r="O33" s="1716" t="s">
        <v>292</v>
      </c>
      <c r="P33" s="1717"/>
      <c r="Q33" s="1717"/>
      <c r="R33" s="1717"/>
      <c r="S33" s="1718"/>
      <c r="T33" s="1705" t="s">
        <v>271</v>
      </c>
      <c r="U33" s="1704"/>
      <c r="V33" s="1704"/>
      <c r="W33" s="1704"/>
      <c r="X33" s="1707"/>
      <c r="Y33" s="71"/>
      <c r="Z33" s="77"/>
      <c r="AA33" s="77"/>
      <c r="AB33" s="77"/>
    </row>
    <row r="34" spans="2:28" ht="20.100000000000001" customHeight="1">
      <c r="B34" s="1710"/>
      <c r="C34" s="1711"/>
      <c r="D34" s="1714"/>
      <c r="E34" s="1715"/>
      <c r="F34" s="1719"/>
      <c r="G34" s="1720"/>
      <c r="H34" s="1721"/>
      <c r="I34" s="1724"/>
      <c r="J34" s="1725"/>
      <c r="K34" s="1816"/>
      <c r="L34" s="1817"/>
      <c r="M34" s="1817"/>
      <c r="N34" s="1818"/>
      <c r="O34" s="1705" t="s">
        <v>293</v>
      </c>
      <c r="P34" s="1706"/>
      <c r="Q34" s="1704" t="s">
        <v>294</v>
      </c>
      <c r="R34" s="1704"/>
      <c r="S34" s="1704"/>
      <c r="T34" s="1705" t="s">
        <v>272</v>
      </c>
      <c r="U34" s="1704"/>
      <c r="V34" s="1706"/>
      <c r="W34" s="1704" t="s">
        <v>291</v>
      </c>
      <c r="X34" s="1707"/>
      <c r="Y34" s="71"/>
      <c r="Z34" s="77"/>
      <c r="AA34" s="77"/>
      <c r="AB34" s="77"/>
    </row>
    <row r="35" spans="2:28" ht="20.100000000000001" customHeight="1">
      <c r="B35" s="1730"/>
      <c r="C35" s="1731"/>
      <c r="D35" s="1732"/>
      <c r="E35" s="1733"/>
      <c r="F35" s="1732"/>
      <c r="G35" s="1731"/>
      <c r="H35" s="1733"/>
      <c r="I35" s="1727"/>
      <c r="J35" s="1729"/>
      <c r="K35" s="1734"/>
      <c r="L35" s="1734"/>
      <c r="M35" s="1734"/>
      <c r="N35" s="1734"/>
      <c r="O35" s="1727"/>
      <c r="P35" s="1729"/>
      <c r="Q35" s="1728"/>
      <c r="R35" s="1728"/>
      <c r="S35" s="1728"/>
      <c r="T35" s="1727"/>
      <c r="U35" s="1728"/>
      <c r="V35" s="1729"/>
      <c r="W35" s="1728"/>
      <c r="X35" s="1735"/>
      <c r="Y35" s="71"/>
      <c r="Z35" s="77"/>
      <c r="AA35" s="77"/>
      <c r="AB35" s="77"/>
    </row>
    <row r="36" spans="2:28" ht="20.100000000000001" customHeight="1">
      <c r="B36" s="293"/>
      <c r="C36" s="294"/>
      <c r="D36" s="295"/>
      <c r="E36" s="296"/>
      <c r="F36" s="295"/>
      <c r="G36" s="294"/>
      <c r="H36" s="296"/>
      <c r="I36" s="297"/>
      <c r="J36" s="298"/>
      <c r="K36" s="1734"/>
      <c r="L36" s="1734"/>
      <c r="M36" s="1734"/>
      <c r="N36" s="1734"/>
      <c r="O36" s="297"/>
      <c r="P36" s="298"/>
      <c r="Q36" s="299"/>
      <c r="R36" s="299"/>
      <c r="S36" s="299"/>
      <c r="T36" s="297"/>
      <c r="U36" s="299"/>
      <c r="V36" s="298"/>
      <c r="W36" s="299"/>
      <c r="X36" s="300"/>
      <c r="Y36" s="71"/>
      <c r="Z36" s="77"/>
      <c r="AA36" s="77"/>
      <c r="AB36" s="77"/>
    </row>
    <row r="37" spans="2:28" ht="20.100000000000001" customHeight="1">
      <c r="B37" s="293"/>
      <c r="C37" s="294"/>
      <c r="D37" s="295"/>
      <c r="E37" s="296"/>
      <c r="F37" s="295"/>
      <c r="G37" s="294"/>
      <c r="H37" s="296"/>
      <c r="I37" s="297"/>
      <c r="J37" s="298"/>
      <c r="K37" s="1734"/>
      <c r="L37" s="1734"/>
      <c r="M37" s="1734"/>
      <c r="N37" s="1734"/>
      <c r="O37" s="297"/>
      <c r="P37" s="298"/>
      <c r="Q37" s="299"/>
      <c r="R37" s="299"/>
      <c r="S37" s="299"/>
      <c r="T37" s="297"/>
      <c r="U37" s="299"/>
      <c r="V37" s="298"/>
      <c r="W37" s="299"/>
      <c r="X37" s="300"/>
      <c r="Y37" s="71"/>
      <c r="Z37" s="77"/>
      <c r="AA37" s="77"/>
      <c r="AB37" s="77"/>
    </row>
    <row r="38" spans="2:28" ht="20.100000000000001" customHeight="1">
      <c r="B38" s="293"/>
      <c r="C38" s="294"/>
      <c r="D38" s="295"/>
      <c r="E38" s="296"/>
      <c r="F38" s="295"/>
      <c r="G38" s="294"/>
      <c r="H38" s="296"/>
      <c r="I38" s="297"/>
      <c r="J38" s="298"/>
      <c r="K38" s="1734"/>
      <c r="L38" s="1734"/>
      <c r="M38" s="1734"/>
      <c r="N38" s="1734"/>
      <c r="O38" s="297"/>
      <c r="P38" s="298"/>
      <c r="Q38" s="299"/>
      <c r="R38" s="299"/>
      <c r="S38" s="299"/>
      <c r="T38" s="297"/>
      <c r="U38" s="299"/>
      <c r="V38" s="298"/>
      <c r="W38" s="299"/>
      <c r="X38" s="300"/>
      <c r="Y38" s="71"/>
      <c r="Z38" s="77"/>
      <c r="AA38" s="77"/>
      <c r="AB38" s="77"/>
    </row>
    <row r="39" spans="2:28" ht="20.100000000000001" customHeight="1">
      <c r="B39" s="293"/>
      <c r="C39" s="294"/>
      <c r="D39" s="295"/>
      <c r="E39" s="296"/>
      <c r="F39" s="295"/>
      <c r="G39" s="294"/>
      <c r="H39" s="296"/>
      <c r="I39" s="297"/>
      <c r="J39" s="298"/>
      <c r="K39" s="1734"/>
      <c r="L39" s="1734"/>
      <c r="M39" s="1734"/>
      <c r="N39" s="1734"/>
      <c r="O39" s="297"/>
      <c r="P39" s="298"/>
      <c r="Q39" s="299"/>
      <c r="R39" s="299"/>
      <c r="S39" s="299"/>
      <c r="T39" s="297"/>
      <c r="U39" s="299"/>
      <c r="V39" s="298"/>
      <c r="W39" s="299"/>
      <c r="X39" s="300"/>
      <c r="Y39" s="71"/>
      <c r="Z39" s="77"/>
      <c r="AA39" s="77"/>
      <c r="AB39" s="77"/>
    </row>
    <row r="40" spans="2:28" ht="20.100000000000001" customHeight="1">
      <c r="B40" s="293"/>
      <c r="C40" s="294"/>
      <c r="D40" s="295"/>
      <c r="E40" s="296"/>
      <c r="F40" s="295"/>
      <c r="G40" s="294"/>
      <c r="H40" s="296"/>
      <c r="I40" s="297"/>
      <c r="J40" s="298"/>
      <c r="K40" s="1734"/>
      <c r="L40" s="1734"/>
      <c r="M40" s="1734"/>
      <c r="N40" s="1734"/>
      <c r="O40" s="297"/>
      <c r="P40" s="298"/>
      <c r="Q40" s="299"/>
      <c r="R40" s="299"/>
      <c r="S40" s="299"/>
      <c r="T40" s="297"/>
      <c r="U40" s="299"/>
      <c r="V40" s="298"/>
      <c r="W40" s="299"/>
      <c r="X40" s="300"/>
      <c r="Y40" s="71"/>
      <c r="Z40" s="77"/>
      <c r="AA40" s="77"/>
      <c r="AB40" s="77"/>
    </row>
    <row r="41" spans="2:28" ht="20.100000000000001" customHeight="1">
      <c r="B41" s="1738"/>
      <c r="C41" s="1739"/>
      <c r="D41" s="1740"/>
      <c r="E41" s="1741"/>
      <c r="F41" s="1740"/>
      <c r="G41" s="1739"/>
      <c r="H41" s="1741"/>
      <c r="I41" s="1627"/>
      <c r="J41" s="1628"/>
      <c r="K41" s="1726"/>
      <c r="L41" s="1726"/>
      <c r="M41" s="1726"/>
      <c r="N41" s="1726"/>
      <c r="O41" s="1627"/>
      <c r="P41" s="1628"/>
      <c r="Q41" s="1736"/>
      <c r="R41" s="1736"/>
      <c r="S41" s="1736"/>
      <c r="T41" s="1627"/>
      <c r="U41" s="1736"/>
      <c r="V41" s="1628"/>
      <c r="W41" s="1736"/>
      <c r="X41" s="1737"/>
      <c r="Y41" s="71"/>
      <c r="Z41" s="77"/>
      <c r="AA41" s="77"/>
      <c r="AB41" s="77"/>
    </row>
  </sheetData>
  <mergeCells count="197">
    <mergeCell ref="K36:N36"/>
    <mergeCell ref="K37:N37"/>
    <mergeCell ref="K38:N38"/>
    <mergeCell ref="K39:N39"/>
    <mergeCell ref="K40:N40"/>
    <mergeCell ref="N14:O14"/>
    <mergeCell ref="U14:V14"/>
    <mergeCell ref="H14:I14"/>
    <mergeCell ref="J14:K14"/>
    <mergeCell ref="L14:M14"/>
    <mergeCell ref="L17:M17"/>
    <mergeCell ref="P15:R15"/>
    <mergeCell ref="P16:R16"/>
    <mergeCell ref="L15:M15"/>
    <mergeCell ref="L16:M16"/>
    <mergeCell ref="J15:K15"/>
    <mergeCell ref="J16:K16"/>
    <mergeCell ref="H15:I15"/>
    <mergeCell ref="H16:I16"/>
    <mergeCell ref="B32:X32"/>
    <mergeCell ref="K33:N34"/>
    <mergeCell ref="W34:X34"/>
    <mergeCell ref="T34:V34"/>
    <mergeCell ref="O33:S33"/>
    <mergeCell ref="W22:X22"/>
    <mergeCell ref="N20:O20"/>
    <mergeCell ref="U20:V20"/>
    <mergeCell ref="U19:V19"/>
    <mergeCell ref="B22:C23"/>
    <mergeCell ref="D22:E23"/>
    <mergeCell ref="F22:V22"/>
    <mergeCell ref="H19:I19"/>
    <mergeCell ref="H20:I20"/>
    <mergeCell ref="F23:H23"/>
    <mergeCell ref="B21:X21"/>
    <mergeCell ref="T23:V23"/>
    <mergeCell ref="J19:K19"/>
    <mergeCell ref="J20:K20"/>
    <mergeCell ref="B19:D19"/>
    <mergeCell ref="B20:D20"/>
    <mergeCell ref="E19:G19"/>
    <mergeCell ref="E20:G20"/>
    <mergeCell ref="K23:M23"/>
    <mergeCell ref="N23:P23"/>
    <mergeCell ref="Q23:S23"/>
    <mergeCell ref="B25:C25"/>
    <mergeCell ref="D25:E25"/>
    <mergeCell ref="T25:V25"/>
    <mergeCell ref="B24:C24"/>
    <mergeCell ref="D24:E24"/>
    <mergeCell ref="T24:V24"/>
    <mergeCell ref="F25:H25"/>
    <mergeCell ref="F24:H24"/>
    <mergeCell ref="K24:M24"/>
    <mergeCell ref="N24:P24"/>
    <mergeCell ref="Q24:S24"/>
    <mergeCell ref="K25:M25"/>
    <mergeCell ref="N25:P25"/>
    <mergeCell ref="Q25:S25"/>
    <mergeCell ref="B26:C26"/>
    <mergeCell ref="D26:E26"/>
    <mergeCell ref="T26:V26"/>
    <mergeCell ref="B27:C27"/>
    <mergeCell ref="D27:E27"/>
    <mergeCell ref="T27:V27"/>
    <mergeCell ref="F26:H26"/>
    <mergeCell ref="F27:H27"/>
    <mergeCell ref="K26:M26"/>
    <mergeCell ref="K27:M27"/>
    <mergeCell ref="N26:P26"/>
    <mergeCell ref="N27:P27"/>
    <mergeCell ref="Q26:S26"/>
    <mergeCell ref="Q27:S27"/>
    <mergeCell ref="B28:C28"/>
    <mergeCell ref="D28:E28"/>
    <mergeCell ref="T28:V28"/>
    <mergeCell ref="B29:C29"/>
    <mergeCell ref="D29:E29"/>
    <mergeCell ref="T29:V29"/>
    <mergeCell ref="F28:H28"/>
    <mergeCell ref="F29:H29"/>
    <mergeCell ref="K28:M28"/>
    <mergeCell ref="K29:M29"/>
    <mergeCell ref="N28:P28"/>
    <mergeCell ref="N29:P29"/>
    <mergeCell ref="Q28:S28"/>
    <mergeCell ref="Q29:S29"/>
    <mergeCell ref="B30:C30"/>
    <mergeCell ref="D30:E30"/>
    <mergeCell ref="T30:V30"/>
    <mergeCell ref="B31:C31"/>
    <mergeCell ref="D31:E31"/>
    <mergeCell ref="T31:V31"/>
    <mergeCell ref="F30:H30"/>
    <mergeCell ref="F31:H31"/>
    <mergeCell ref="K30:M30"/>
    <mergeCell ref="K31:M31"/>
    <mergeCell ref="N30:P30"/>
    <mergeCell ref="N31:P31"/>
    <mergeCell ref="Q30:S30"/>
    <mergeCell ref="Q31:S31"/>
    <mergeCell ref="Q34:S34"/>
    <mergeCell ref="O34:P34"/>
    <mergeCell ref="T33:X33"/>
    <mergeCell ref="B33:C34"/>
    <mergeCell ref="D33:E34"/>
    <mergeCell ref="F33:H34"/>
    <mergeCell ref="I33:J34"/>
    <mergeCell ref="K41:N41"/>
    <mergeCell ref="T35:V35"/>
    <mergeCell ref="O35:P35"/>
    <mergeCell ref="Q35:S35"/>
    <mergeCell ref="B35:C35"/>
    <mergeCell ref="D35:E35"/>
    <mergeCell ref="F35:H35"/>
    <mergeCell ref="I35:J35"/>
    <mergeCell ref="K35:N35"/>
    <mergeCell ref="W35:X35"/>
    <mergeCell ref="W41:X41"/>
    <mergeCell ref="T41:V41"/>
    <mergeCell ref="O41:P41"/>
    <mergeCell ref="Q41:S41"/>
    <mergeCell ref="B41:C41"/>
    <mergeCell ref="D41:E41"/>
    <mergeCell ref="F41:H41"/>
    <mergeCell ref="B8:X8"/>
    <mergeCell ref="L19:M19"/>
    <mergeCell ref="L20:M20"/>
    <mergeCell ref="H10:I12"/>
    <mergeCell ref="J10:K12"/>
    <mergeCell ref="H17:I17"/>
    <mergeCell ref="P17:R17"/>
    <mergeCell ref="P14:R14"/>
    <mergeCell ref="P18:R18"/>
    <mergeCell ref="P19:R19"/>
    <mergeCell ref="P20:R20"/>
    <mergeCell ref="N19:O19"/>
    <mergeCell ref="N18:O18"/>
    <mergeCell ref="N13:O13"/>
    <mergeCell ref="H13:I13"/>
    <mergeCell ref="J13:K13"/>
    <mergeCell ref="B17:D17"/>
    <mergeCell ref="H9:K9"/>
    <mergeCell ref="L13:M13"/>
    <mergeCell ref="P13:R13"/>
    <mergeCell ref="L9:R9"/>
    <mergeCell ref="U13:V13"/>
    <mergeCell ref="P10:R12"/>
    <mergeCell ref="T11:T12"/>
    <mergeCell ref="I41:J41"/>
    <mergeCell ref="E6:H6"/>
    <mergeCell ref="E7:H7"/>
    <mergeCell ref="I7:T7"/>
    <mergeCell ref="U7:X7"/>
    <mergeCell ref="B2:X2"/>
    <mergeCell ref="B4:D7"/>
    <mergeCell ref="E4:H4"/>
    <mergeCell ref="I4:N4"/>
    <mergeCell ref="O4:R4"/>
    <mergeCell ref="I6:X6"/>
    <mergeCell ref="S4:X4"/>
    <mergeCell ref="E5:H5"/>
    <mergeCell ref="I5:N5"/>
    <mergeCell ref="O5:R5"/>
    <mergeCell ref="S5:X5"/>
    <mergeCell ref="S10:S12"/>
    <mergeCell ref="T10:X10"/>
    <mergeCell ref="W11:X11"/>
    <mergeCell ref="B9:G9"/>
    <mergeCell ref="E10:G12"/>
    <mergeCell ref="B10:D12"/>
    <mergeCell ref="B13:D13"/>
    <mergeCell ref="B14:D14"/>
    <mergeCell ref="U11:V12"/>
    <mergeCell ref="L10:M12"/>
    <mergeCell ref="N10:O12"/>
    <mergeCell ref="S9:X9"/>
    <mergeCell ref="U15:V15"/>
    <mergeCell ref="U16:V16"/>
    <mergeCell ref="N15:O15"/>
    <mergeCell ref="N16:O16"/>
    <mergeCell ref="B18:D18"/>
    <mergeCell ref="E13:G13"/>
    <mergeCell ref="E14:G14"/>
    <mergeCell ref="E17:G17"/>
    <mergeCell ref="E18:G18"/>
    <mergeCell ref="E15:G15"/>
    <mergeCell ref="E16:G16"/>
    <mergeCell ref="B15:D15"/>
    <mergeCell ref="B16:D16"/>
    <mergeCell ref="U18:V18"/>
    <mergeCell ref="N17:O17"/>
    <mergeCell ref="U17:V17"/>
    <mergeCell ref="H18:I18"/>
    <mergeCell ref="J17:K17"/>
    <mergeCell ref="J18:K18"/>
    <mergeCell ref="L18:M18"/>
  </mergeCells>
  <phoneticPr fontId="23" type="noConversion"/>
  <dataValidations disablePrompts="1" count="5">
    <dataValidation type="list" allowBlank="1" showInputMessage="1" showErrorMessage="1" sqref="IU65469:IU65549 SQ65469:SQ65549 ACM65469:ACM65549 AMI65469:AMI65549 AWE65469:AWE65549 BGA65469:BGA65549 BPW65469:BPW65549 BZS65469:BZS65549 CJO65469:CJO65549 CTK65469:CTK65549 DDG65469:DDG65549 DNC65469:DNC65549 DWY65469:DWY65549 EGU65469:EGU65549 EQQ65469:EQQ65549 FAM65469:FAM65549 FKI65469:FKI65549 FUE65469:FUE65549 GEA65469:GEA65549 GNW65469:GNW65549 GXS65469:GXS65549 HHO65469:HHO65549 HRK65469:HRK65549 IBG65469:IBG65549 ILC65469:ILC65549 IUY65469:IUY65549 JEU65469:JEU65549 JOQ65469:JOQ65549 JYM65469:JYM65549 KII65469:KII65549 KSE65469:KSE65549 LCA65469:LCA65549 LLW65469:LLW65549 LVS65469:LVS65549 MFO65469:MFO65549 MPK65469:MPK65549 MZG65469:MZG65549 NJC65469:NJC65549 NSY65469:NSY65549 OCU65469:OCU65549 OMQ65469:OMQ65549 OWM65469:OWM65549 PGI65469:PGI65549 PQE65469:PQE65549 QAA65469:QAA65549 QJW65469:QJW65549 QTS65469:QTS65549 RDO65469:RDO65549 RNK65469:RNK65549 RXG65469:RXG65549 SHC65469:SHC65549 SQY65469:SQY65549 TAU65469:TAU65549 TKQ65469:TKQ65549 TUM65469:TUM65549 UEI65469:UEI65549 UOE65469:UOE65549 UYA65469:UYA65549 VHW65469:VHW65549 VRS65469:VRS65549 WBO65469:WBO65549 WLK65469:WLK65549 WVG65469:WVG65549 IU131005:IU131085 SQ131005:SQ131085 ACM131005:ACM131085 AMI131005:AMI131085 AWE131005:AWE131085 BGA131005:BGA131085 BPW131005:BPW131085 BZS131005:BZS131085 CJO131005:CJO131085 CTK131005:CTK131085 DDG131005:DDG131085 DNC131005:DNC131085 DWY131005:DWY131085 EGU131005:EGU131085 EQQ131005:EQQ131085 FAM131005:FAM131085 FKI131005:FKI131085 FUE131005:FUE131085 GEA131005:GEA131085 GNW131005:GNW131085 GXS131005:GXS131085 HHO131005:HHO131085 HRK131005:HRK131085 IBG131005:IBG131085 ILC131005:ILC131085 IUY131005:IUY131085 JEU131005:JEU131085 JOQ131005:JOQ131085 JYM131005:JYM131085 KII131005:KII131085 KSE131005:KSE131085 LCA131005:LCA131085 LLW131005:LLW131085 LVS131005:LVS131085 MFO131005:MFO131085 MPK131005:MPK131085 MZG131005:MZG131085 NJC131005:NJC131085 NSY131005:NSY131085 OCU131005:OCU131085 OMQ131005:OMQ131085 OWM131005:OWM131085 PGI131005:PGI131085 PQE131005:PQE131085 QAA131005:QAA131085 QJW131005:QJW131085 QTS131005:QTS131085 RDO131005:RDO131085 RNK131005:RNK131085 RXG131005:RXG131085 SHC131005:SHC131085 SQY131005:SQY131085 TAU131005:TAU131085 TKQ131005:TKQ131085 TUM131005:TUM131085 UEI131005:UEI131085 UOE131005:UOE131085 UYA131005:UYA131085 VHW131005:VHW131085 VRS131005:VRS131085 WBO131005:WBO131085 WLK131005:WLK131085 WVG131005:WVG131085 IU196541:IU196621 SQ196541:SQ196621 ACM196541:ACM196621 AMI196541:AMI196621 AWE196541:AWE196621 BGA196541:BGA196621 BPW196541:BPW196621 BZS196541:BZS196621 CJO196541:CJO196621 CTK196541:CTK196621 DDG196541:DDG196621 DNC196541:DNC196621 DWY196541:DWY196621 EGU196541:EGU196621 EQQ196541:EQQ196621 FAM196541:FAM196621 FKI196541:FKI196621 FUE196541:FUE196621 GEA196541:GEA196621 GNW196541:GNW196621 GXS196541:GXS196621 HHO196541:HHO196621 HRK196541:HRK196621 IBG196541:IBG196621 ILC196541:ILC196621 IUY196541:IUY196621 JEU196541:JEU196621 JOQ196541:JOQ196621 JYM196541:JYM196621 KII196541:KII196621 KSE196541:KSE196621 LCA196541:LCA196621 LLW196541:LLW196621 LVS196541:LVS196621 MFO196541:MFO196621 MPK196541:MPK196621 MZG196541:MZG196621 NJC196541:NJC196621 NSY196541:NSY196621 OCU196541:OCU196621 OMQ196541:OMQ196621 OWM196541:OWM196621 PGI196541:PGI196621 PQE196541:PQE196621 QAA196541:QAA196621 QJW196541:QJW196621 QTS196541:QTS196621 RDO196541:RDO196621 RNK196541:RNK196621 RXG196541:RXG196621 SHC196541:SHC196621 SQY196541:SQY196621 TAU196541:TAU196621 TKQ196541:TKQ196621 TUM196541:TUM196621 UEI196541:UEI196621 UOE196541:UOE196621 UYA196541:UYA196621 VHW196541:VHW196621 VRS196541:VRS196621 WBO196541:WBO196621 WLK196541:WLK196621 WVG196541:WVG196621 IU262077:IU262157 SQ262077:SQ262157 ACM262077:ACM262157 AMI262077:AMI262157 AWE262077:AWE262157 BGA262077:BGA262157 BPW262077:BPW262157 BZS262077:BZS262157 CJO262077:CJO262157 CTK262077:CTK262157 DDG262077:DDG262157 DNC262077:DNC262157 DWY262077:DWY262157 EGU262077:EGU262157 EQQ262077:EQQ262157 FAM262077:FAM262157 FKI262077:FKI262157 FUE262077:FUE262157 GEA262077:GEA262157 GNW262077:GNW262157 GXS262077:GXS262157 HHO262077:HHO262157 HRK262077:HRK262157 IBG262077:IBG262157 ILC262077:ILC262157 IUY262077:IUY262157 JEU262077:JEU262157 JOQ262077:JOQ262157 JYM262077:JYM262157 KII262077:KII262157 KSE262077:KSE262157 LCA262077:LCA262157 LLW262077:LLW262157 LVS262077:LVS262157 MFO262077:MFO262157 MPK262077:MPK262157 MZG262077:MZG262157 NJC262077:NJC262157 NSY262077:NSY262157 OCU262077:OCU262157 OMQ262077:OMQ262157 OWM262077:OWM262157 PGI262077:PGI262157 PQE262077:PQE262157 QAA262077:QAA262157 QJW262077:QJW262157 QTS262077:QTS262157 RDO262077:RDO262157 RNK262077:RNK262157 RXG262077:RXG262157 SHC262077:SHC262157 SQY262077:SQY262157 TAU262077:TAU262157 TKQ262077:TKQ262157 TUM262077:TUM262157 UEI262077:UEI262157 UOE262077:UOE262157 UYA262077:UYA262157 VHW262077:VHW262157 VRS262077:VRS262157 WBO262077:WBO262157 WLK262077:WLK262157 WVG262077:WVG262157 IU327613:IU327693 SQ327613:SQ327693 ACM327613:ACM327693 AMI327613:AMI327693 AWE327613:AWE327693 BGA327613:BGA327693 BPW327613:BPW327693 BZS327613:BZS327693 CJO327613:CJO327693 CTK327613:CTK327693 DDG327613:DDG327693 DNC327613:DNC327693 DWY327613:DWY327693 EGU327613:EGU327693 EQQ327613:EQQ327693 FAM327613:FAM327693 FKI327613:FKI327693 FUE327613:FUE327693 GEA327613:GEA327693 GNW327613:GNW327693 GXS327613:GXS327693 HHO327613:HHO327693 HRK327613:HRK327693 IBG327613:IBG327693 ILC327613:ILC327693 IUY327613:IUY327693 JEU327613:JEU327693 JOQ327613:JOQ327693 JYM327613:JYM327693 KII327613:KII327693 KSE327613:KSE327693 LCA327613:LCA327693 LLW327613:LLW327693 LVS327613:LVS327693 MFO327613:MFO327693 MPK327613:MPK327693 MZG327613:MZG327693 NJC327613:NJC327693 NSY327613:NSY327693 OCU327613:OCU327693 OMQ327613:OMQ327693 OWM327613:OWM327693 PGI327613:PGI327693 PQE327613:PQE327693 QAA327613:QAA327693 QJW327613:QJW327693 QTS327613:QTS327693 RDO327613:RDO327693 RNK327613:RNK327693 RXG327613:RXG327693 SHC327613:SHC327693 SQY327613:SQY327693 TAU327613:TAU327693 TKQ327613:TKQ327693 TUM327613:TUM327693 UEI327613:UEI327693 UOE327613:UOE327693 UYA327613:UYA327693 VHW327613:VHW327693 VRS327613:VRS327693 WBO327613:WBO327693 WLK327613:WLK327693 WVG327613:WVG327693 IU393149:IU393229 SQ393149:SQ393229 ACM393149:ACM393229 AMI393149:AMI393229 AWE393149:AWE393229 BGA393149:BGA393229 BPW393149:BPW393229 BZS393149:BZS393229 CJO393149:CJO393229 CTK393149:CTK393229 DDG393149:DDG393229 DNC393149:DNC393229 DWY393149:DWY393229 EGU393149:EGU393229 EQQ393149:EQQ393229 FAM393149:FAM393229 FKI393149:FKI393229 FUE393149:FUE393229 GEA393149:GEA393229 GNW393149:GNW393229 GXS393149:GXS393229 HHO393149:HHO393229 HRK393149:HRK393229 IBG393149:IBG393229 ILC393149:ILC393229 IUY393149:IUY393229 JEU393149:JEU393229 JOQ393149:JOQ393229 JYM393149:JYM393229 KII393149:KII393229 KSE393149:KSE393229 LCA393149:LCA393229 LLW393149:LLW393229 LVS393149:LVS393229 MFO393149:MFO393229 MPK393149:MPK393229 MZG393149:MZG393229 NJC393149:NJC393229 NSY393149:NSY393229 OCU393149:OCU393229 OMQ393149:OMQ393229 OWM393149:OWM393229 PGI393149:PGI393229 PQE393149:PQE393229 QAA393149:QAA393229 QJW393149:QJW393229 QTS393149:QTS393229 RDO393149:RDO393229 RNK393149:RNK393229 RXG393149:RXG393229 SHC393149:SHC393229 SQY393149:SQY393229 TAU393149:TAU393229 TKQ393149:TKQ393229 TUM393149:TUM393229 UEI393149:UEI393229 UOE393149:UOE393229 UYA393149:UYA393229 VHW393149:VHW393229 VRS393149:VRS393229 WBO393149:WBO393229 WLK393149:WLK393229 WVG393149:WVG393229 IU458685:IU458765 SQ458685:SQ458765 ACM458685:ACM458765 AMI458685:AMI458765 AWE458685:AWE458765 BGA458685:BGA458765 BPW458685:BPW458765 BZS458685:BZS458765 CJO458685:CJO458765 CTK458685:CTK458765 DDG458685:DDG458765 DNC458685:DNC458765 DWY458685:DWY458765 EGU458685:EGU458765 EQQ458685:EQQ458765 FAM458685:FAM458765 FKI458685:FKI458765 FUE458685:FUE458765 GEA458685:GEA458765 GNW458685:GNW458765 GXS458685:GXS458765 HHO458685:HHO458765 HRK458685:HRK458765 IBG458685:IBG458765 ILC458685:ILC458765 IUY458685:IUY458765 JEU458685:JEU458765 JOQ458685:JOQ458765 JYM458685:JYM458765 KII458685:KII458765 KSE458685:KSE458765 LCA458685:LCA458765 LLW458685:LLW458765 LVS458685:LVS458765 MFO458685:MFO458765 MPK458685:MPK458765 MZG458685:MZG458765 NJC458685:NJC458765 NSY458685:NSY458765 OCU458685:OCU458765 OMQ458685:OMQ458765 OWM458685:OWM458765 PGI458685:PGI458765 PQE458685:PQE458765 QAA458685:QAA458765 QJW458685:QJW458765 QTS458685:QTS458765 RDO458685:RDO458765 RNK458685:RNK458765 RXG458685:RXG458765 SHC458685:SHC458765 SQY458685:SQY458765 TAU458685:TAU458765 TKQ458685:TKQ458765 TUM458685:TUM458765 UEI458685:UEI458765 UOE458685:UOE458765 UYA458685:UYA458765 VHW458685:VHW458765 VRS458685:VRS458765 WBO458685:WBO458765 WLK458685:WLK458765 WVG458685:WVG458765 IU524221:IU524301 SQ524221:SQ524301 ACM524221:ACM524301 AMI524221:AMI524301 AWE524221:AWE524301 BGA524221:BGA524301 BPW524221:BPW524301 BZS524221:BZS524301 CJO524221:CJO524301 CTK524221:CTK524301 DDG524221:DDG524301 DNC524221:DNC524301 DWY524221:DWY524301 EGU524221:EGU524301 EQQ524221:EQQ524301 FAM524221:FAM524301 FKI524221:FKI524301 FUE524221:FUE524301 GEA524221:GEA524301 GNW524221:GNW524301 GXS524221:GXS524301 HHO524221:HHO524301 HRK524221:HRK524301 IBG524221:IBG524301 ILC524221:ILC524301 IUY524221:IUY524301 JEU524221:JEU524301 JOQ524221:JOQ524301 JYM524221:JYM524301 KII524221:KII524301 KSE524221:KSE524301 LCA524221:LCA524301 LLW524221:LLW524301 LVS524221:LVS524301 MFO524221:MFO524301 MPK524221:MPK524301 MZG524221:MZG524301 NJC524221:NJC524301 NSY524221:NSY524301 OCU524221:OCU524301 OMQ524221:OMQ524301 OWM524221:OWM524301 PGI524221:PGI524301 PQE524221:PQE524301 QAA524221:QAA524301 QJW524221:QJW524301 QTS524221:QTS524301 RDO524221:RDO524301 RNK524221:RNK524301 RXG524221:RXG524301 SHC524221:SHC524301 SQY524221:SQY524301 TAU524221:TAU524301 TKQ524221:TKQ524301 TUM524221:TUM524301 UEI524221:UEI524301 UOE524221:UOE524301 UYA524221:UYA524301 VHW524221:VHW524301 VRS524221:VRS524301 WBO524221:WBO524301 WLK524221:WLK524301 WVG524221:WVG524301 IU589757:IU589837 SQ589757:SQ589837 ACM589757:ACM589837 AMI589757:AMI589837 AWE589757:AWE589837 BGA589757:BGA589837 BPW589757:BPW589837 BZS589757:BZS589837 CJO589757:CJO589837 CTK589757:CTK589837 DDG589757:DDG589837 DNC589757:DNC589837 DWY589757:DWY589837 EGU589757:EGU589837 EQQ589757:EQQ589837 FAM589757:FAM589837 FKI589757:FKI589837 FUE589757:FUE589837 GEA589757:GEA589837 GNW589757:GNW589837 GXS589757:GXS589837 HHO589757:HHO589837 HRK589757:HRK589837 IBG589757:IBG589837 ILC589757:ILC589837 IUY589757:IUY589837 JEU589757:JEU589837 JOQ589757:JOQ589837 JYM589757:JYM589837 KII589757:KII589837 KSE589757:KSE589837 LCA589757:LCA589837 LLW589757:LLW589837 LVS589757:LVS589837 MFO589757:MFO589837 MPK589757:MPK589837 MZG589757:MZG589837 NJC589757:NJC589837 NSY589757:NSY589837 OCU589757:OCU589837 OMQ589757:OMQ589837 OWM589757:OWM589837 PGI589757:PGI589837 PQE589757:PQE589837 QAA589757:QAA589837 QJW589757:QJW589837 QTS589757:QTS589837 RDO589757:RDO589837 RNK589757:RNK589837 RXG589757:RXG589837 SHC589757:SHC589837 SQY589757:SQY589837 TAU589757:TAU589837 TKQ589757:TKQ589837 TUM589757:TUM589837 UEI589757:UEI589837 UOE589757:UOE589837 UYA589757:UYA589837 VHW589757:VHW589837 VRS589757:VRS589837 WBO589757:WBO589837 WLK589757:WLK589837 WVG589757:WVG589837 IU655293:IU655373 SQ655293:SQ655373 ACM655293:ACM655373 AMI655293:AMI655373 AWE655293:AWE655373 BGA655293:BGA655373 BPW655293:BPW655373 BZS655293:BZS655373 CJO655293:CJO655373 CTK655293:CTK655373 DDG655293:DDG655373 DNC655293:DNC655373 DWY655293:DWY655373 EGU655293:EGU655373 EQQ655293:EQQ655373 FAM655293:FAM655373 FKI655293:FKI655373 FUE655293:FUE655373 GEA655293:GEA655373 GNW655293:GNW655373 GXS655293:GXS655373 HHO655293:HHO655373 HRK655293:HRK655373 IBG655293:IBG655373 ILC655293:ILC655373 IUY655293:IUY655373 JEU655293:JEU655373 JOQ655293:JOQ655373 JYM655293:JYM655373 KII655293:KII655373 KSE655293:KSE655373 LCA655293:LCA655373 LLW655293:LLW655373 LVS655293:LVS655373 MFO655293:MFO655373 MPK655293:MPK655373 MZG655293:MZG655373 NJC655293:NJC655373 NSY655293:NSY655373 OCU655293:OCU655373 OMQ655293:OMQ655373 OWM655293:OWM655373 PGI655293:PGI655373 PQE655293:PQE655373 QAA655293:QAA655373 QJW655293:QJW655373 QTS655293:QTS655373 RDO655293:RDO655373 RNK655293:RNK655373 RXG655293:RXG655373 SHC655293:SHC655373 SQY655293:SQY655373 TAU655293:TAU655373 TKQ655293:TKQ655373 TUM655293:TUM655373 UEI655293:UEI655373 UOE655293:UOE655373 UYA655293:UYA655373 VHW655293:VHW655373 VRS655293:VRS655373 WBO655293:WBO655373 WLK655293:WLK655373 WVG655293:WVG655373 IU720829:IU720909 SQ720829:SQ720909 ACM720829:ACM720909 AMI720829:AMI720909 AWE720829:AWE720909 BGA720829:BGA720909 BPW720829:BPW720909 BZS720829:BZS720909 CJO720829:CJO720909 CTK720829:CTK720909 DDG720829:DDG720909 DNC720829:DNC720909 DWY720829:DWY720909 EGU720829:EGU720909 EQQ720829:EQQ720909 FAM720829:FAM720909 FKI720829:FKI720909 FUE720829:FUE720909 GEA720829:GEA720909 GNW720829:GNW720909 GXS720829:GXS720909 HHO720829:HHO720909 HRK720829:HRK720909 IBG720829:IBG720909 ILC720829:ILC720909 IUY720829:IUY720909 JEU720829:JEU720909 JOQ720829:JOQ720909 JYM720829:JYM720909 KII720829:KII720909 KSE720829:KSE720909 LCA720829:LCA720909 LLW720829:LLW720909 LVS720829:LVS720909 MFO720829:MFO720909 MPK720829:MPK720909 MZG720829:MZG720909 NJC720829:NJC720909 NSY720829:NSY720909 OCU720829:OCU720909 OMQ720829:OMQ720909 OWM720829:OWM720909 PGI720829:PGI720909 PQE720829:PQE720909 QAA720829:QAA720909 QJW720829:QJW720909 QTS720829:QTS720909 RDO720829:RDO720909 RNK720829:RNK720909 RXG720829:RXG720909 SHC720829:SHC720909 SQY720829:SQY720909 TAU720829:TAU720909 TKQ720829:TKQ720909 TUM720829:TUM720909 UEI720829:UEI720909 UOE720829:UOE720909 UYA720829:UYA720909 VHW720829:VHW720909 VRS720829:VRS720909 WBO720829:WBO720909 WLK720829:WLK720909 WVG720829:WVG720909 IU786365:IU786445 SQ786365:SQ786445 ACM786365:ACM786445 AMI786365:AMI786445 AWE786365:AWE786445 BGA786365:BGA786445 BPW786365:BPW786445 BZS786365:BZS786445 CJO786365:CJO786445 CTK786365:CTK786445 DDG786365:DDG786445 DNC786365:DNC786445 DWY786365:DWY786445 EGU786365:EGU786445 EQQ786365:EQQ786445 FAM786365:FAM786445 FKI786365:FKI786445 FUE786365:FUE786445 GEA786365:GEA786445 GNW786365:GNW786445 GXS786365:GXS786445 HHO786365:HHO786445 HRK786365:HRK786445 IBG786365:IBG786445 ILC786365:ILC786445 IUY786365:IUY786445 JEU786365:JEU786445 JOQ786365:JOQ786445 JYM786365:JYM786445 KII786365:KII786445 KSE786365:KSE786445 LCA786365:LCA786445 LLW786365:LLW786445 LVS786365:LVS786445 MFO786365:MFO786445 MPK786365:MPK786445 MZG786365:MZG786445 NJC786365:NJC786445 NSY786365:NSY786445 OCU786365:OCU786445 OMQ786365:OMQ786445 OWM786365:OWM786445 PGI786365:PGI786445 PQE786365:PQE786445 QAA786365:QAA786445 QJW786365:QJW786445 QTS786365:QTS786445 RDO786365:RDO786445 RNK786365:RNK786445 RXG786365:RXG786445 SHC786365:SHC786445 SQY786365:SQY786445 TAU786365:TAU786445 TKQ786365:TKQ786445 TUM786365:TUM786445 UEI786365:UEI786445 UOE786365:UOE786445 UYA786365:UYA786445 VHW786365:VHW786445 VRS786365:VRS786445 WBO786365:WBO786445 WLK786365:WLK786445 WVG786365:WVG786445 IU851901:IU851981 SQ851901:SQ851981 ACM851901:ACM851981 AMI851901:AMI851981 AWE851901:AWE851981 BGA851901:BGA851981 BPW851901:BPW851981 BZS851901:BZS851981 CJO851901:CJO851981 CTK851901:CTK851981 DDG851901:DDG851981 DNC851901:DNC851981 DWY851901:DWY851981 EGU851901:EGU851981 EQQ851901:EQQ851981 FAM851901:FAM851981 FKI851901:FKI851981 FUE851901:FUE851981 GEA851901:GEA851981 GNW851901:GNW851981 GXS851901:GXS851981 HHO851901:HHO851981 HRK851901:HRK851981 IBG851901:IBG851981 ILC851901:ILC851981 IUY851901:IUY851981 JEU851901:JEU851981 JOQ851901:JOQ851981 JYM851901:JYM851981 KII851901:KII851981 KSE851901:KSE851981 LCA851901:LCA851981 LLW851901:LLW851981 LVS851901:LVS851981 MFO851901:MFO851981 MPK851901:MPK851981 MZG851901:MZG851981 NJC851901:NJC851981 NSY851901:NSY851981 OCU851901:OCU851981 OMQ851901:OMQ851981 OWM851901:OWM851981 PGI851901:PGI851981 PQE851901:PQE851981 QAA851901:QAA851981 QJW851901:QJW851981 QTS851901:QTS851981 RDO851901:RDO851981 RNK851901:RNK851981 RXG851901:RXG851981 SHC851901:SHC851981 SQY851901:SQY851981 TAU851901:TAU851981 TKQ851901:TKQ851981 TUM851901:TUM851981 UEI851901:UEI851981 UOE851901:UOE851981 UYA851901:UYA851981 VHW851901:VHW851981 VRS851901:VRS851981 WBO851901:WBO851981 WLK851901:WLK851981 WVG851901:WVG851981 IU917437:IU917517 SQ917437:SQ917517 ACM917437:ACM917517 AMI917437:AMI917517 AWE917437:AWE917517 BGA917437:BGA917517 BPW917437:BPW917517 BZS917437:BZS917517 CJO917437:CJO917517 CTK917437:CTK917517 DDG917437:DDG917517 DNC917437:DNC917517 DWY917437:DWY917517 EGU917437:EGU917517 EQQ917437:EQQ917517 FAM917437:FAM917517 FKI917437:FKI917517 FUE917437:FUE917517 GEA917437:GEA917517 GNW917437:GNW917517 GXS917437:GXS917517 HHO917437:HHO917517 HRK917437:HRK917517 IBG917437:IBG917517 ILC917437:ILC917517 IUY917437:IUY917517 JEU917437:JEU917517 JOQ917437:JOQ917517 JYM917437:JYM917517 KII917437:KII917517 KSE917437:KSE917517 LCA917437:LCA917517 LLW917437:LLW917517 LVS917437:LVS917517 MFO917437:MFO917517 MPK917437:MPK917517 MZG917437:MZG917517 NJC917437:NJC917517 NSY917437:NSY917517 OCU917437:OCU917517 OMQ917437:OMQ917517 OWM917437:OWM917517 PGI917437:PGI917517 PQE917437:PQE917517 QAA917437:QAA917517 QJW917437:QJW917517 QTS917437:QTS917517 RDO917437:RDO917517 RNK917437:RNK917517 RXG917437:RXG917517 SHC917437:SHC917517 SQY917437:SQY917517 TAU917437:TAU917517 TKQ917437:TKQ917517 TUM917437:TUM917517 UEI917437:UEI917517 UOE917437:UOE917517 UYA917437:UYA917517 VHW917437:VHW917517 VRS917437:VRS917517 WBO917437:WBO917517 WLK917437:WLK917517 WVG917437:WVG917517 IU982973:IU983053 SQ982973:SQ983053 ACM982973:ACM983053 AMI982973:AMI983053 AWE982973:AWE983053 BGA982973:BGA983053 BPW982973:BPW983053 BZS982973:BZS983053 CJO982973:CJO983053 CTK982973:CTK983053 DDG982973:DDG983053 DNC982973:DNC983053 DWY982973:DWY983053 EGU982973:EGU983053 EQQ982973:EQQ983053 FAM982973:FAM983053 FKI982973:FKI983053 FUE982973:FUE983053 GEA982973:GEA983053 GNW982973:GNW983053 GXS982973:GXS983053 HHO982973:HHO983053 HRK982973:HRK983053 IBG982973:IBG983053 ILC982973:ILC983053 IUY982973:IUY983053 JEU982973:JEU983053 JOQ982973:JOQ983053 JYM982973:JYM983053 KII982973:KII983053 KSE982973:KSE983053 LCA982973:LCA983053 LLW982973:LLW983053 LVS982973:LVS983053 MFO982973:MFO983053 MPK982973:MPK983053 MZG982973:MZG983053 NJC982973:NJC983053 NSY982973:NSY983053 OCU982973:OCU983053 OMQ982973:OMQ983053 OWM982973:OWM983053 PGI982973:PGI983053 PQE982973:PQE983053 QAA982973:QAA983053 QJW982973:QJW983053 QTS982973:QTS983053 RDO982973:RDO983053 RNK982973:RNK983053 RXG982973:RXG983053 SHC982973:SHC983053 SQY982973:SQY983053 TAU982973:TAU983053 TKQ982973:TKQ983053 TUM982973:TUM983053 UEI982973:UEI983053 UOE982973:UOE983053 UYA982973:UYA983053 VHW982973:VHW983053 VRS982973:VRS983053 WBO982973:WBO983053 WLK982973:WLK983053 WVG982973:WVG983053 WVG9:WVG25 IU9:IU25 SQ9:SQ25 ACM9:ACM25 AMI9:AMI25 AWE9:AWE25 BGA9:BGA25 BPW9:BPW25 BZS9:BZS25 CJO9:CJO25 CTK9:CTK25 DDG9:DDG25 DNC9:DNC25 DWY9:DWY25 EGU9:EGU25 EQQ9:EQQ25 FAM9:FAM25 FKI9:FKI25 FUE9:FUE25 GEA9:GEA25 GNW9:GNW25 GXS9:GXS25 HHO9:HHO25 HRK9:HRK25 IBG9:IBG25 ILC9:ILC25 IUY9:IUY25 JEU9:JEU25 JOQ9:JOQ25 JYM9:JYM25 KII9:KII25 KSE9:KSE25 LCA9:LCA25 LLW9:LLW25 LVS9:LVS25 MFO9:MFO25 MPK9:MPK25 MZG9:MZG25 NJC9:NJC25 NSY9:NSY25 OCU9:OCU25 OMQ9:OMQ25 OWM9:OWM25 PGI9:PGI25 PQE9:PQE25 QAA9:QAA25 QJW9:QJW25 QTS9:QTS25 RDO9:RDO25 RNK9:RNK25 RXG9:RXG25 SHC9:SHC25 SQY9:SQY25 TAU9:TAU25 TKQ9:TKQ25 TUM9:TUM25 UEI9:UEI25 UOE9:UOE25 UYA9:UYA25 VHW9:VHW25 VRS9:VRS25 WBO9:WBO25 WLK9:WLK25 L13:M20">
      <formula1>"1,2,3,4,5,6"</formula1>
    </dataValidation>
    <dataValidation type="list" allowBlank="1" showInputMessage="1" showErrorMessage="1" sqref="B65469:B65549 IV65469:IV65549 SR65469:SR65549 ACN65469:ACN65549 AMJ65469:AMJ65549 AWF65469:AWF65549 BGB65469:BGB65549 BPX65469:BPX65549 BZT65469:BZT65549 CJP65469:CJP65549 CTL65469:CTL65549 DDH65469:DDH65549 DND65469:DND65549 DWZ65469:DWZ65549 EGV65469:EGV65549 EQR65469:EQR65549 FAN65469:FAN65549 FKJ65469:FKJ65549 FUF65469:FUF65549 GEB65469:GEB65549 GNX65469:GNX65549 GXT65469:GXT65549 HHP65469:HHP65549 HRL65469:HRL65549 IBH65469:IBH65549 ILD65469:ILD65549 IUZ65469:IUZ65549 JEV65469:JEV65549 JOR65469:JOR65549 JYN65469:JYN65549 KIJ65469:KIJ65549 KSF65469:KSF65549 LCB65469:LCB65549 LLX65469:LLX65549 LVT65469:LVT65549 MFP65469:MFP65549 MPL65469:MPL65549 MZH65469:MZH65549 NJD65469:NJD65549 NSZ65469:NSZ65549 OCV65469:OCV65549 OMR65469:OMR65549 OWN65469:OWN65549 PGJ65469:PGJ65549 PQF65469:PQF65549 QAB65469:QAB65549 QJX65469:QJX65549 QTT65469:QTT65549 RDP65469:RDP65549 RNL65469:RNL65549 RXH65469:RXH65549 SHD65469:SHD65549 SQZ65469:SQZ65549 TAV65469:TAV65549 TKR65469:TKR65549 TUN65469:TUN65549 UEJ65469:UEJ65549 UOF65469:UOF65549 UYB65469:UYB65549 VHX65469:VHX65549 VRT65469:VRT65549 WBP65469:WBP65549 WLL65469:WLL65549 WVH65469:WVH65549 B131005:B131085 IV131005:IV131085 SR131005:SR131085 ACN131005:ACN131085 AMJ131005:AMJ131085 AWF131005:AWF131085 BGB131005:BGB131085 BPX131005:BPX131085 BZT131005:BZT131085 CJP131005:CJP131085 CTL131005:CTL131085 DDH131005:DDH131085 DND131005:DND131085 DWZ131005:DWZ131085 EGV131005:EGV131085 EQR131005:EQR131085 FAN131005:FAN131085 FKJ131005:FKJ131085 FUF131005:FUF131085 GEB131005:GEB131085 GNX131005:GNX131085 GXT131005:GXT131085 HHP131005:HHP131085 HRL131005:HRL131085 IBH131005:IBH131085 ILD131005:ILD131085 IUZ131005:IUZ131085 JEV131005:JEV131085 JOR131005:JOR131085 JYN131005:JYN131085 KIJ131005:KIJ131085 KSF131005:KSF131085 LCB131005:LCB131085 LLX131005:LLX131085 LVT131005:LVT131085 MFP131005:MFP131085 MPL131005:MPL131085 MZH131005:MZH131085 NJD131005:NJD131085 NSZ131005:NSZ131085 OCV131005:OCV131085 OMR131005:OMR131085 OWN131005:OWN131085 PGJ131005:PGJ131085 PQF131005:PQF131085 QAB131005:QAB131085 QJX131005:QJX131085 QTT131005:QTT131085 RDP131005:RDP131085 RNL131005:RNL131085 RXH131005:RXH131085 SHD131005:SHD131085 SQZ131005:SQZ131085 TAV131005:TAV131085 TKR131005:TKR131085 TUN131005:TUN131085 UEJ131005:UEJ131085 UOF131005:UOF131085 UYB131005:UYB131085 VHX131005:VHX131085 VRT131005:VRT131085 WBP131005:WBP131085 WLL131005:WLL131085 WVH131005:WVH131085 B196541:B196621 IV196541:IV196621 SR196541:SR196621 ACN196541:ACN196621 AMJ196541:AMJ196621 AWF196541:AWF196621 BGB196541:BGB196621 BPX196541:BPX196621 BZT196541:BZT196621 CJP196541:CJP196621 CTL196541:CTL196621 DDH196541:DDH196621 DND196541:DND196621 DWZ196541:DWZ196621 EGV196541:EGV196621 EQR196541:EQR196621 FAN196541:FAN196621 FKJ196541:FKJ196621 FUF196541:FUF196621 GEB196541:GEB196621 GNX196541:GNX196621 GXT196541:GXT196621 HHP196541:HHP196621 HRL196541:HRL196621 IBH196541:IBH196621 ILD196541:ILD196621 IUZ196541:IUZ196621 JEV196541:JEV196621 JOR196541:JOR196621 JYN196541:JYN196621 KIJ196541:KIJ196621 KSF196541:KSF196621 LCB196541:LCB196621 LLX196541:LLX196621 LVT196541:LVT196621 MFP196541:MFP196621 MPL196541:MPL196621 MZH196541:MZH196621 NJD196541:NJD196621 NSZ196541:NSZ196621 OCV196541:OCV196621 OMR196541:OMR196621 OWN196541:OWN196621 PGJ196541:PGJ196621 PQF196541:PQF196621 QAB196541:QAB196621 QJX196541:QJX196621 QTT196541:QTT196621 RDP196541:RDP196621 RNL196541:RNL196621 RXH196541:RXH196621 SHD196541:SHD196621 SQZ196541:SQZ196621 TAV196541:TAV196621 TKR196541:TKR196621 TUN196541:TUN196621 UEJ196541:UEJ196621 UOF196541:UOF196621 UYB196541:UYB196621 VHX196541:VHX196621 VRT196541:VRT196621 WBP196541:WBP196621 WLL196541:WLL196621 WVH196541:WVH196621 B262077:B262157 IV262077:IV262157 SR262077:SR262157 ACN262077:ACN262157 AMJ262077:AMJ262157 AWF262077:AWF262157 BGB262077:BGB262157 BPX262077:BPX262157 BZT262077:BZT262157 CJP262077:CJP262157 CTL262077:CTL262157 DDH262077:DDH262157 DND262077:DND262157 DWZ262077:DWZ262157 EGV262077:EGV262157 EQR262077:EQR262157 FAN262077:FAN262157 FKJ262077:FKJ262157 FUF262077:FUF262157 GEB262077:GEB262157 GNX262077:GNX262157 GXT262077:GXT262157 HHP262077:HHP262157 HRL262077:HRL262157 IBH262077:IBH262157 ILD262077:ILD262157 IUZ262077:IUZ262157 JEV262077:JEV262157 JOR262077:JOR262157 JYN262077:JYN262157 KIJ262077:KIJ262157 KSF262077:KSF262157 LCB262077:LCB262157 LLX262077:LLX262157 LVT262077:LVT262157 MFP262077:MFP262157 MPL262077:MPL262157 MZH262077:MZH262157 NJD262077:NJD262157 NSZ262077:NSZ262157 OCV262077:OCV262157 OMR262077:OMR262157 OWN262077:OWN262157 PGJ262077:PGJ262157 PQF262077:PQF262157 QAB262077:QAB262157 QJX262077:QJX262157 QTT262077:QTT262157 RDP262077:RDP262157 RNL262077:RNL262157 RXH262077:RXH262157 SHD262077:SHD262157 SQZ262077:SQZ262157 TAV262077:TAV262157 TKR262077:TKR262157 TUN262077:TUN262157 UEJ262077:UEJ262157 UOF262077:UOF262157 UYB262077:UYB262157 VHX262077:VHX262157 VRT262077:VRT262157 WBP262077:WBP262157 WLL262077:WLL262157 WVH262077:WVH262157 B327613:B327693 IV327613:IV327693 SR327613:SR327693 ACN327613:ACN327693 AMJ327613:AMJ327693 AWF327613:AWF327693 BGB327613:BGB327693 BPX327613:BPX327693 BZT327613:BZT327693 CJP327613:CJP327693 CTL327613:CTL327693 DDH327613:DDH327693 DND327613:DND327693 DWZ327613:DWZ327693 EGV327613:EGV327693 EQR327613:EQR327693 FAN327613:FAN327693 FKJ327613:FKJ327693 FUF327613:FUF327693 GEB327613:GEB327693 GNX327613:GNX327693 GXT327613:GXT327693 HHP327613:HHP327693 HRL327613:HRL327693 IBH327613:IBH327693 ILD327613:ILD327693 IUZ327613:IUZ327693 JEV327613:JEV327693 JOR327613:JOR327693 JYN327613:JYN327693 KIJ327613:KIJ327693 KSF327613:KSF327693 LCB327613:LCB327693 LLX327613:LLX327693 LVT327613:LVT327693 MFP327613:MFP327693 MPL327613:MPL327693 MZH327613:MZH327693 NJD327613:NJD327693 NSZ327613:NSZ327693 OCV327613:OCV327693 OMR327613:OMR327693 OWN327613:OWN327693 PGJ327613:PGJ327693 PQF327613:PQF327693 QAB327613:QAB327693 QJX327613:QJX327693 QTT327613:QTT327693 RDP327613:RDP327693 RNL327613:RNL327693 RXH327613:RXH327693 SHD327613:SHD327693 SQZ327613:SQZ327693 TAV327613:TAV327693 TKR327613:TKR327693 TUN327613:TUN327693 UEJ327613:UEJ327693 UOF327613:UOF327693 UYB327613:UYB327693 VHX327613:VHX327693 VRT327613:VRT327693 WBP327613:WBP327693 WLL327613:WLL327693 WVH327613:WVH327693 B393149:B393229 IV393149:IV393229 SR393149:SR393229 ACN393149:ACN393229 AMJ393149:AMJ393229 AWF393149:AWF393229 BGB393149:BGB393229 BPX393149:BPX393229 BZT393149:BZT393229 CJP393149:CJP393229 CTL393149:CTL393229 DDH393149:DDH393229 DND393149:DND393229 DWZ393149:DWZ393229 EGV393149:EGV393229 EQR393149:EQR393229 FAN393149:FAN393229 FKJ393149:FKJ393229 FUF393149:FUF393229 GEB393149:GEB393229 GNX393149:GNX393229 GXT393149:GXT393229 HHP393149:HHP393229 HRL393149:HRL393229 IBH393149:IBH393229 ILD393149:ILD393229 IUZ393149:IUZ393229 JEV393149:JEV393229 JOR393149:JOR393229 JYN393149:JYN393229 KIJ393149:KIJ393229 KSF393149:KSF393229 LCB393149:LCB393229 LLX393149:LLX393229 LVT393149:LVT393229 MFP393149:MFP393229 MPL393149:MPL393229 MZH393149:MZH393229 NJD393149:NJD393229 NSZ393149:NSZ393229 OCV393149:OCV393229 OMR393149:OMR393229 OWN393149:OWN393229 PGJ393149:PGJ393229 PQF393149:PQF393229 QAB393149:QAB393229 QJX393149:QJX393229 QTT393149:QTT393229 RDP393149:RDP393229 RNL393149:RNL393229 RXH393149:RXH393229 SHD393149:SHD393229 SQZ393149:SQZ393229 TAV393149:TAV393229 TKR393149:TKR393229 TUN393149:TUN393229 UEJ393149:UEJ393229 UOF393149:UOF393229 UYB393149:UYB393229 VHX393149:VHX393229 VRT393149:VRT393229 WBP393149:WBP393229 WLL393149:WLL393229 WVH393149:WVH393229 B458685:B458765 IV458685:IV458765 SR458685:SR458765 ACN458685:ACN458765 AMJ458685:AMJ458765 AWF458685:AWF458765 BGB458685:BGB458765 BPX458685:BPX458765 BZT458685:BZT458765 CJP458685:CJP458765 CTL458685:CTL458765 DDH458685:DDH458765 DND458685:DND458765 DWZ458685:DWZ458765 EGV458685:EGV458765 EQR458685:EQR458765 FAN458685:FAN458765 FKJ458685:FKJ458765 FUF458685:FUF458765 GEB458685:GEB458765 GNX458685:GNX458765 GXT458685:GXT458765 HHP458685:HHP458765 HRL458685:HRL458765 IBH458685:IBH458765 ILD458685:ILD458765 IUZ458685:IUZ458765 JEV458685:JEV458765 JOR458685:JOR458765 JYN458685:JYN458765 KIJ458685:KIJ458765 KSF458685:KSF458765 LCB458685:LCB458765 LLX458685:LLX458765 LVT458685:LVT458765 MFP458685:MFP458765 MPL458685:MPL458765 MZH458685:MZH458765 NJD458685:NJD458765 NSZ458685:NSZ458765 OCV458685:OCV458765 OMR458685:OMR458765 OWN458685:OWN458765 PGJ458685:PGJ458765 PQF458685:PQF458765 QAB458685:QAB458765 QJX458685:QJX458765 QTT458685:QTT458765 RDP458685:RDP458765 RNL458685:RNL458765 RXH458685:RXH458765 SHD458685:SHD458765 SQZ458685:SQZ458765 TAV458685:TAV458765 TKR458685:TKR458765 TUN458685:TUN458765 UEJ458685:UEJ458765 UOF458685:UOF458765 UYB458685:UYB458765 VHX458685:VHX458765 VRT458685:VRT458765 WBP458685:WBP458765 WLL458685:WLL458765 WVH458685:WVH458765 B524221:B524301 IV524221:IV524301 SR524221:SR524301 ACN524221:ACN524301 AMJ524221:AMJ524301 AWF524221:AWF524301 BGB524221:BGB524301 BPX524221:BPX524301 BZT524221:BZT524301 CJP524221:CJP524301 CTL524221:CTL524301 DDH524221:DDH524301 DND524221:DND524301 DWZ524221:DWZ524301 EGV524221:EGV524301 EQR524221:EQR524301 FAN524221:FAN524301 FKJ524221:FKJ524301 FUF524221:FUF524301 GEB524221:GEB524301 GNX524221:GNX524301 GXT524221:GXT524301 HHP524221:HHP524301 HRL524221:HRL524301 IBH524221:IBH524301 ILD524221:ILD524301 IUZ524221:IUZ524301 JEV524221:JEV524301 JOR524221:JOR524301 JYN524221:JYN524301 KIJ524221:KIJ524301 KSF524221:KSF524301 LCB524221:LCB524301 LLX524221:LLX524301 LVT524221:LVT524301 MFP524221:MFP524301 MPL524221:MPL524301 MZH524221:MZH524301 NJD524221:NJD524301 NSZ524221:NSZ524301 OCV524221:OCV524301 OMR524221:OMR524301 OWN524221:OWN524301 PGJ524221:PGJ524301 PQF524221:PQF524301 QAB524221:QAB524301 QJX524221:QJX524301 QTT524221:QTT524301 RDP524221:RDP524301 RNL524221:RNL524301 RXH524221:RXH524301 SHD524221:SHD524301 SQZ524221:SQZ524301 TAV524221:TAV524301 TKR524221:TKR524301 TUN524221:TUN524301 UEJ524221:UEJ524301 UOF524221:UOF524301 UYB524221:UYB524301 VHX524221:VHX524301 VRT524221:VRT524301 WBP524221:WBP524301 WLL524221:WLL524301 WVH524221:WVH524301 B589757:B589837 IV589757:IV589837 SR589757:SR589837 ACN589757:ACN589837 AMJ589757:AMJ589837 AWF589757:AWF589837 BGB589757:BGB589837 BPX589757:BPX589837 BZT589757:BZT589837 CJP589757:CJP589837 CTL589757:CTL589837 DDH589757:DDH589837 DND589757:DND589837 DWZ589757:DWZ589837 EGV589757:EGV589837 EQR589757:EQR589837 FAN589757:FAN589837 FKJ589757:FKJ589837 FUF589757:FUF589837 GEB589757:GEB589837 GNX589757:GNX589837 GXT589757:GXT589837 HHP589757:HHP589837 HRL589757:HRL589837 IBH589757:IBH589837 ILD589757:ILD589837 IUZ589757:IUZ589837 JEV589757:JEV589837 JOR589757:JOR589837 JYN589757:JYN589837 KIJ589757:KIJ589837 KSF589757:KSF589837 LCB589757:LCB589837 LLX589757:LLX589837 LVT589757:LVT589837 MFP589757:MFP589837 MPL589757:MPL589837 MZH589757:MZH589837 NJD589757:NJD589837 NSZ589757:NSZ589837 OCV589757:OCV589837 OMR589757:OMR589837 OWN589757:OWN589837 PGJ589757:PGJ589837 PQF589757:PQF589837 QAB589757:QAB589837 QJX589757:QJX589837 QTT589757:QTT589837 RDP589757:RDP589837 RNL589757:RNL589837 RXH589757:RXH589837 SHD589757:SHD589837 SQZ589757:SQZ589837 TAV589757:TAV589837 TKR589757:TKR589837 TUN589757:TUN589837 UEJ589757:UEJ589837 UOF589757:UOF589837 UYB589757:UYB589837 VHX589757:VHX589837 VRT589757:VRT589837 WBP589757:WBP589837 WLL589757:WLL589837 WVH589757:WVH589837 B655293:B655373 IV655293:IV655373 SR655293:SR655373 ACN655293:ACN655373 AMJ655293:AMJ655373 AWF655293:AWF655373 BGB655293:BGB655373 BPX655293:BPX655373 BZT655293:BZT655373 CJP655293:CJP655373 CTL655293:CTL655373 DDH655293:DDH655373 DND655293:DND655373 DWZ655293:DWZ655373 EGV655293:EGV655373 EQR655293:EQR655373 FAN655293:FAN655373 FKJ655293:FKJ655373 FUF655293:FUF655373 GEB655293:GEB655373 GNX655293:GNX655373 GXT655293:GXT655373 HHP655293:HHP655373 HRL655293:HRL655373 IBH655293:IBH655373 ILD655293:ILD655373 IUZ655293:IUZ655373 JEV655293:JEV655373 JOR655293:JOR655373 JYN655293:JYN655373 KIJ655293:KIJ655373 KSF655293:KSF655373 LCB655293:LCB655373 LLX655293:LLX655373 LVT655293:LVT655373 MFP655293:MFP655373 MPL655293:MPL655373 MZH655293:MZH655373 NJD655293:NJD655373 NSZ655293:NSZ655373 OCV655293:OCV655373 OMR655293:OMR655373 OWN655293:OWN655373 PGJ655293:PGJ655373 PQF655293:PQF655373 QAB655293:QAB655373 QJX655293:QJX655373 QTT655293:QTT655373 RDP655293:RDP655373 RNL655293:RNL655373 RXH655293:RXH655373 SHD655293:SHD655373 SQZ655293:SQZ655373 TAV655293:TAV655373 TKR655293:TKR655373 TUN655293:TUN655373 UEJ655293:UEJ655373 UOF655293:UOF655373 UYB655293:UYB655373 VHX655293:VHX655373 VRT655293:VRT655373 WBP655293:WBP655373 WLL655293:WLL655373 WVH655293:WVH655373 B720829:B720909 IV720829:IV720909 SR720829:SR720909 ACN720829:ACN720909 AMJ720829:AMJ720909 AWF720829:AWF720909 BGB720829:BGB720909 BPX720829:BPX720909 BZT720829:BZT720909 CJP720829:CJP720909 CTL720829:CTL720909 DDH720829:DDH720909 DND720829:DND720909 DWZ720829:DWZ720909 EGV720829:EGV720909 EQR720829:EQR720909 FAN720829:FAN720909 FKJ720829:FKJ720909 FUF720829:FUF720909 GEB720829:GEB720909 GNX720829:GNX720909 GXT720829:GXT720909 HHP720829:HHP720909 HRL720829:HRL720909 IBH720829:IBH720909 ILD720829:ILD720909 IUZ720829:IUZ720909 JEV720829:JEV720909 JOR720829:JOR720909 JYN720829:JYN720909 KIJ720829:KIJ720909 KSF720829:KSF720909 LCB720829:LCB720909 LLX720829:LLX720909 LVT720829:LVT720909 MFP720829:MFP720909 MPL720829:MPL720909 MZH720829:MZH720909 NJD720829:NJD720909 NSZ720829:NSZ720909 OCV720829:OCV720909 OMR720829:OMR720909 OWN720829:OWN720909 PGJ720829:PGJ720909 PQF720829:PQF720909 QAB720829:QAB720909 QJX720829:QJX720909 QTT720829:QTT720909 RDP720829:RDP720909 RNL720829:RNL720909 RXH720829:RXH720909 SHD720829:SHD720909 SQZ720829:SQZ720909 TAV720829:TAV720909 TKR720829:TKR720909 TUN720829:TUN720909 UEJ720829:UEJ720909 UOF720829:UOF720909 UYB720829:UYB720909 VHX720829:VHX720909 VRT720829:VRT720909 WBP720829:WBP720909 WLL720829:WLL720909 WVH720829:WVH720909 B786365:B786445 IV786365:IV786445 SR786365:SR786445 ACN786365:ACN786445 AMJ786365:AMJ786445 AWF786365:AWF786445 BGB786365:BGB786445 BPX786365:BPX786445 BZT786365:BZT786445 CJP786365:CJP786445 CTL786365:CTL786445 DDH786365:DDH786445 DND786365:DND786445 DWZ786365:DWZ786445 EGV786365:EGV786445 EQR786365:EQR786445 FAN786365:FAN786445 FKJ786365:FKJ786445 FUF786365:FUF786445 GEB786365:GEB786445 GNX786365:GNX786445 GXT786365:GXT786445 HHP786365:HHP786445 HRL786365:HRL786445 IBH786365:IBH786445 ILD786365:ILD786445 IUZ786365:IUZ786445 JEV786365:JEV786445 JOR786365:JOR786445 JYN786365:JYN786445 KIJ786365:KIJ786445 KSF786365:KSF786445 LCB786365:LCB786445 LLX786365:LLX786445 LVT786365:LVT786445 MFP786365:MFP786445 MPL786365:MPL786445 MZH786365:MZH786445 NJD786365:NJD786445 NSZ786365:NSZ786445 OCV786365:OCV786445 OMR786365:OMR786445 OWN786365:OWN786445 PGJ786365:PGJ786445 PQF786365:PQF786445 QAB786365:QAB786445 QJX786365:QJX786445 QTT786365:QTT786445 RDP786365:RDP786445 RNL786365:RNL786445 RXH786365:RXH786445 SHD786365:SHD786445 SQZ786365:SQZ786445 TAV786365:TAV786445 TKR786365:TKR786445 TUN786365:TUN786445 UEJ786365:UEJ786445 UOF786365:UOF786445 UYB786365:UYB786445 VHX786365:VHX786445 VRT786365:VRT786445 WBP786365:WBP786445 WLL786365:WLL786445 WVH786365:WVH786445 B851901:B851981 IV851901:IV851981 SR851901:SR851981 ACN851901:ACN851981 AMJ851901:AMJ851981 AWF851901:AWF851981 BGB851901:BGB851981 BPX851901:BPX851981 BZT851901:BZT851981 CJP851901:CJP851981 CTL851901:CTL851981 DDH851901:DDH851981 DND851901:DND851981 DWZ851901:DWZ851981 EGV851901:EGV851981 EQR851901:EQR851981 FAN851901:FAN851981 FKJ851901:FKJ851981 FUF851901:FUF851981 GEB851901:GEB851981 GNX851901:GNX851981 GXT851901:GXT851981 HHP851901:HHP851981 HRL851901:HRL851981 IBH851901:IBH851981 ILD851901:ILD851981 IUZ851901:IUZ851981 JEV851901:JEV851981 JOR851901:JOR851981 JYN851901:JYN851981 KIJ851901:KIJ851981 KSF851901:KSF851981 LCB851901:LCB851981 LLX851901:LLX851981 LVT851901:LVT851981 MFP851901:MFP851981 MPL851901:MPL851981 MZH851901:MZH851981 NJD851901:NJD851981 NSZ851901:NSZ851981 OCV851901:OCV851981 OMR851901:OMR851981 OWN851901:OWN851981 PGJ851901:PGJ851981 PQF851901:PQF851981 QAB851901:QAB851981 QJX851901:QJX851981 QTT851901:QTT851981 RDP851901:RDP851981 RNL851901:RNL851981 RXH851901:RXH851981 SHD851901:SHD851981 SQZ851901:SQZ851981 TAV851901:TAV851981 TKR851901:TKR851981 TUN851901:TUN851981 UEJ851901:UEJ851981 UOF851901:UOF851981 UYB851901:UYB851981 VHX851901:VHX851981 VRT851901:VRT851981 WBP851901:WBP851981 WLL851901:WLL851981 WVH851901:WVH851981 B917437:B917517 IV917437:IV917517 SR917437:SR917517 ACN917437:ACN917517 AMJ917437:AMJ917517 AWF917437:AWF917517 BGB917437:BGB917517 BPX917437:BPX917517 BZT917437:BZT917517 CJP917437:CJP917517 CTL917437:CTL917517 DDH917437:DDH917517 DND917437:DND917517 DWZ917437:DWZ917517 EGV917437:EGV917517 EQR917437:EQR917517 FAN917437:FAN917517 FKJ917437:FKJ917517 FUF917437:FUF917517 GEB917437:GEB917517 GNX917437:GNX917517 GXT917437:GXT917517 HHP917437:HHP917517 HRL917437:HRL917517 IBH917437:IBH917517 ILD917437:ILD917517 IUZ917437:IUZ917517 JEV917437:JEV917517 JOR917437:JOR917517 JYN917437:JYN917517 KIJ917437:KIJ917517 KSF917437:KSF917517 LCB917437:LCB917517 LLX917437:LLX917517 LVT917437:LVT917517 MFP917437:MFP917517 MPL917437:MPL917517 MZH917437:MZH917517 NJD917437:NJD917517 NSZ917437:NSZ917517 OCV917437:OCV917517 OMR917437:OMR917517 OWN917437:OWN917517 PGJ917437:PGJ917517 PQF917437:PQF917517 QAB917437:QAB917517 QJX917437:QJX917517 QTT917437:QTT917517 RDP917437:RDP917517 RNL917437:RNL917517 RXH917437:RXH917517 SHD917437:SHD917517 SQZ917437:SQZ917517 TAV917437:TAV917517 TKR917437:TKR917517 TUN917437:TUN917517 UEJ917437:UEJ917517 UOF917437:UOF917517 UYB917437:UYB917517 VHX917437:VHX917517 VRT917437:VRT917517 WBP917437:WBP917517 WLL917437:WLL917517 WVH917437:WVH917517 B982973:B983053 IV982973:IV983053 SR982973:SR983053 ACN982973:ACN983053 AMJ982973:AMJ983053 AWF982973:AWF983053 BGB982973:BGB983053 BPX982973:BPX983053 BZT982973:BZT983053 CJP982973:CJP983053 CTL982973:CTL983053 DDH982973:DDH983053 DND982973:DND983053 DWZ982973:DWZ983053 EGV982973:EGV983053 EQR982973:EQR983053 FAN982973:FAN983053 FKJ982973:FKJ983053 FUF982973:FUF983053 GEB982973:GEB983053 GNX982973:GNX983053 GXT982973:GXT983053 HHP982973:HHP983053 HRL982973:HRL983053 IBH982973:IBH983053 ILD982973:ILD983053 IUZ982973:IUZ983053 JEV982973:JEV983053 JOR982973:JOR983053 JYN982973:JYN983053 KIJ982973:KIJ983053 KSF982973:KSF983053 LCB982973:LCB983053 LLX982973:LLX983053 LVT982973:LVT983053 MFP982973:MFP983053 MPL982973:MPL983053 MZH982973:MZH983053 NJD982973:NJD983053 NSZ982973:NSZ983053 OCV982973:OCV983053 OMR982973:OMR983053 OWN982973:OWN983053 PGJ982973:PGJ983053 PQF982973:PQF983053 QAB982973:QAB983053 QJX982973:QJX983053 QTT982973:QTT983053 RDP982973:RDP983053 RNL982973:RNL983053 RXH982973:RXH983053 SHD982973:SHD983053 SQZ982973:SQZ983053 TAV982973:TAV983053 TKR982973:TKR983053 TUN982973:TUN983053 UEJ982973:UEJ983053 UOF982973:UOF983053 UYB982973:UYB983053 VHX982973:VHX983053 VRT982973:VRT983053 WBP982973:WBP983053 WLL982973:WLL983053 WVH982973:WVH983053 B21:B25 WVH9:WVH25 IV9:IV25 SR9:SR25 ACN9:ACN25 AMJ9:AMJ25 AWF9:AWF25 BGB9:BGB25 BPX9:BPX25 BZT9:BZT25 CJP9:CJP25 CTL9:CTL25 DDH9:DDH25 DND9:DND25 DWZ9:DWZ25 EGV9:EGV25 EQR9:EQR25 FAN9:FAN25 FKJ9:FKJ25 FUF9:FUF25 GEB9:GEB25 GNX9:GNX25 GXT9:GXT25 HHP9:HHP25 HRL9:HRL25 IBH9:IBH25 ILD9:ILD25 IUZ9:IUZ25 JEV9:JEV25 JOR9:JOR25 JYN9:JYN25 KIJ9:KIJ25 KSF9:KSF25 LCB9:LCB25 LLX9:LLX25 LVT9:LVT25 MFP9:MFP25 MPL9:MPL25 MZH9:MZH25 NJD9:NJD25 NSZ9:NSZ25 OCV9:OCV25 OMR9:OMR25 OWN9:OWN25 PGJ9:PGJ25 PQF9:PQF25 QAB9:QAB25 QJX9:QJX25 QTT9:QTT25 RDP9:RDP25 RNL9:RNL25 RXH9:RXH25 SHD9:SHD25 SQZ9:SQZ25 TAV9:TAV25 TKR9:TKR25 TUN9:TUN25 UEJ9:UEJ25 UOF9:UOF25 UYB9:UYB25 VHX9:VHX25 VRT9:VRT25 WBP9:WBP25 WLL9:WLL25">
      <formula1>"1,9"</formula1>
    </dataValidation>
    <dataValidation type="list" allowBlank="1" showErrorMessage="1" sqref="JD65469:JD65549 SZ65469:SZ65549 ACV65469:ACV65549 AMR65469:AMR65549 AWN65469:AWN65549 BGJ65469:BGJ65549 BQF65469:BQF65549 CAB65469:CAB65549 CJX65469:CJX65549 CTT65469:CTT65549 DDP65469:DDP65549 DNL65469:DNL65549 DXH65469:DXH65549 EHD65469:EHD65549 EQZ65469:EQZ65549 FAV65469:FAV65549 FKR65469:FKR65549 FUN65469:FUN65549 GEJ65469:GEJ65549 GOF65469:GOF65549 GYB65469:GYB65549 HHX65469:HHX65549 HRT65469:HRT65549 IBP65469:IBP65549 ILL65469:ILL65549 IVH65469:IVH65549 JFD65469:JFD65549 JOZ65469:JOZ65549 JYV65469:JYV65549 KIR65469:KIR65549 KSN65469:KSN65549 LCJ65469:LCJ65549 LMF65469:LMF65549 LWB65469:LWB65549 MFX65469:MFX65549 MPT65469:MPT65549 MZP65469:MZP65549 NJL65469:NJL65549 NTH65469:NTH65549 ODD65469:ODD65549 OMZ65469:OMZ65549 OWV65469:OWV65549 PGR65469:PGR65549 PQN65469:PQN65549 QAJ65469:QAJ65549 QKF65469:QKF65549 QUB65469:QUB65549 RDX65469:RDX65549 RNT65469:RNT65549 RXP65469:RXP65549 SHL65469:SHL65549 SRH65469:SRH65549 TBD65469:TBD65549 TKZ65469:TKZ65549 TUV65469:TUV65549 UER65469:UER65549 UON65469:UON65549 UYJ65469:UYJ65549 VIF65469:VIF65549 VSB65469:VSB65549 WBX65469:WBX65549 WLT65469:WLT65549 WVP65469:WVP65549 JD131005:JD131085 SZ131005:SZ131085 ACV131005:ACV131085 AMR131005:AMR131085 AWN131005:AWN131085 BGJ131005:BGJ131085 BQF131005:BQF131085 CAB131005:CAB131085 CJX131005:CJX131085 CTT131005:CTT131085 DDP131005:DDP131085 DNL131005:DNL131085 DXH131005:DXH131085 EHD131005:EHD131085 EQZ131005:EQZ131085 FAV131005:FAV131085 FKR131005:FKR131085 FUN131005:FUN131085 GEJ131005:GEJ131085 GOF131005:GOF131085 GYB131005:GYB131085 HHX131005:HHX131085 HRT131005:HRT131085 IBP131005:IBP131085 ILL131005:ILL131085 IVH131005:IVH131085 JFD131005:JFD131085 JOZ131005:JOZ131085 JYV131005:JYV131085 KIR131005:KIR131085 KSN131005:KSN131085 LCJ131005:LCJ131085 LMF131005:LMF131085 LWB131005:LWB131085 MFX131005:MFX131085 MPT131005:MPT131085 MZP131005:MZP131085 NJL131005:NJL131085 NTH131005:NTH131085 ODD131005:ODD131085 OMZ131005:OMZ131085 OWV131005:OWV131085 PGR131005:PGR131085 PQN131005:PQN131085 QAJ131005:QAJ131085 QKF131005:QKF131085 QUB131005:QUB131085 RDX131005:RDX131085 RNT131005:RNT131085 RXP131005:RXP131085 SHL131005:SHL131085 SRH131005:SRH131085 TBD131005:TBD131085 TKZ131005:TKZ131085 TUV131005:TUV131085 UER131005:UER131085 UON131005:UON131085 UYJ131005:UYJ131085 VIF131005:VIF131085 VSB131005:VSB131085 WBX131005:WBX131085 WLT131005:WLT131085 WVP131005:WVP131085 JD196541:JD196621 SZ196541:SZ196621 ACV196541:ACV196621 AMR196541:AMR196621 AWN196541:AWN196621 BGJ196541:BGJ196621 BQF196541:BQF196621 CAB196541:CAB196621 CJX196541:CJX196621 CTT196541:CTT196621 DDP196541:DDP196621 DNL196541:DNL196621 DXH196541:DXH196621 EHD196541:EHD196621 EQZ196541:EQZ196621 FAV196541:FAV196621 FKR196541:FKR196621 FUN196541:FUN196621 GEJ196541:GEJ196621 GOF196541:GOF196621 GYB196541:GYB196621 HHX196541:HHX196621 HRT196541:HRT196621 IBP196541:IBP196621 ILL196541:ILL196621 IVH196541:IVH196621 JFD196541:JFD196621 JOZ196541:JOZ196621 JYV196541:JYV196621 KIR196541:KIR196621 KSN196541:KSN196621 LCJ196541:LCJ196621 LMF196541:LMF196621 LWB196541:LWB196621 MFX196541:MFX196621 MPT196541:MPT196621 MZP196541:MZP196621 NJL196541:NJL196621 NTH196541:NTH196621 ODD196541:ODD196621 OMZ196541:OMZ196621 OWV196541:OWV196621 PGR196541:PGR196621 PQN196541:PQN196621 QAJ196541:QAJ196621 QKF196541:QKF196621 QUB196541:QUB196621 RDX196541:RDX196621 RNT196541:RNT196621 RXP196541:RXP196621 SHL196541:SHL196621 SRH196541:SRH196621 TBD196541:TBD196621 TKZ196541:TKZ196621 TUV196541:TUV196621 UER196541:UER196621 UON196541:UON196621 UYJ196541:UYJ196621 VIF196541:VIF196621 VSB196541:VSB196621 WBX196541:WBX196621 WLT196541:WLT196621 WVP196541:WVP196621 JD262077:JD262157 SZ262077:SZ262157 ACV262077:ACV262157 AMR262077:AMR262157 AWN262077:AWN262157 BGJ262077:BGJ262157 BQF262077:BQF262157 CAB262077:CAB262157 CJX262077:CJX262157 CTT262077:CTT262157 DDP262077:DDP262157 DNL262077:DNL262157 DXH262077:DXH262157 EHD262077:EHD262157 EQZ262077:EQZ262157 FAV262077:FAV262157 FKR262077:FKR262157 FUN262077:FUN262157 GEJ262077:GEJ262157 GOF262077:GOF262157 GYB262077:GYB262157 HHX262077:HHX262157 HRT262077:HRT262157 IBP262077:IBP262157 ILL262077:ILL262157 IVH262077:IVH262157 JFD262077:JFD262157 JOZ262077:JOZ262157 JYV262077:JYV262157 KIR262077:KIR262157 KSN262077:KSN262157 LCJ262077:LCJ262157 LMF262077:LMF262157 LWB262077:LWB262157 MFX262077:MFX262157 MPT262077:MPT262157 MZP262077:MZP262157 NJL262077:NJL262157 NTH262077:NTH262157 ODD262077:ODD262157 OMZ262077:OMZ262157 OWV262077:OWV262157 PGR262077:PGR262157 PQN262077:PQN262157 QAJ262077:QAJ262157 QKF262077:QKF262157 QUB262077:QUB262157 RDX262077:RDX262157 RNT262077:RNT262157 RXP262077:RXP262157 SHL262077:SHL262157 SRH262077:SRH262157 TBD262077:TBD262157 TKZ262077:TKZ262157 TUV262077:TUV262157 UER262077:UER262157 UON262077:UON262157 UYJ262077:UYJ262157 VIF262077:VIF262157 VSB262077:VSB262157 WBX262077:WBX262157 WLT262077:WLT262157 WVP262077:WVP262157 JD327613:JD327693 SZ327613:SZ327693 ACV327613:ACV327693 AMR327613:AMR327693 AWN327613:AWN327693 BGJ327613:BGJ327693 BQF327613:BQF327693 CAB327613:CAB327693 CJX327613:CJX327693 CTT327613:CTT327693 DDP327613:DDP327693 DNL327613:DNL327693 DXH327613:DXH327693 EHD327613:EHD327693 EQZ327613:EQZ327693 FAV327613:FAV327693 FKR327613:FKR327693 FUN327613:FUN327693 GEJ327613:GEJ327693 GOF327613:GOF327693 GYB327613:GYB327693 HHX327613:HHX327693 HRT327613:HRT327693 IBP327613:IBP327693 ILL327613:ILL327693 IVH327613:IVH327693 JFD327613:JFD327693 JOZ327613:JOZ327693 JYV327613:JYV327693 KIR327613:KIR327693 KSN327613:KSN327693 LCJ327613:LCJ327693 LMF327613:LMF327693 LWB327613:LWB327693 MFX327613:MFX327693 MPT327613:MPT327693 MZP327613:MZP327693 NJL327613:NJL327693 NTH327613:NTH327693 ODD327613:ODD327693 OMZ327613:OMZ327693 OWV327613:OWV327693 PGR327613:PGR327693 PQN327613:PQN327693 QAJ327613:QAJ327693 QKF327613:QKF327693 QUB327613:QUB327693 RDX327613:RDX327693 RNT327613:RNT327693 RXP327613:RXP327693 SHL327613:SHL327693 SRH327613:SRH327693 TBD327613:TBD327693 TKZ327613:TKZ327693 TUV327613:TUV327693 UER327613:UER327693 UON327613:UON327693 UYJ327613:UYJ327693 VIF327613:VIF327693 VSB327613:VSB327693 WBX327613:WBX327693 WLT327613:WLT327693 WVP327613:WVP327693 JD393149:JD393229 SZ393149:SZ393229 ACV393149:ACV393229 AMR393149:AMR393229 AWN393149:AWN393229 BGJ393149:BGJ393229 BQF393149:BQF393229 CAB393149:CAB393229 CJX393149:CJX393229 CTT393149:CTT393229 DDP393149:DDP393229 DNL393149:DNL393229 DXH393149:DXH393229 EHD393149:EHD393229 EQZ393149:EQZ393229 FAV393149:FAV393229 FKR393149:FKR393229 FUN393149:FUN393229 GEJ393149:GEJ393229 GOF393149:GOF393229 GYB393149:GYB393229 HHX393149:HHX393229 HRT393149:HRT393229 IBP393149:IBP393229 ILL393149:ILL393229 IVH393149:IVH393229 JFD393149:JFD393229 JOZ393149:JOZ393229 JYV393149:JYV393229 KIR393149:KIR393229 KSN393149:KSN393229 LCJ393149:LCJ393229 LMF393149:LMF393229 LWB393149:LWB393229 MFX393149:MFX393229 MPT393149:MPT393229 MZP393149:MZP393229 NJL393149:NJL393229 NTH393149:NTH393229 ODD393149:ODD393229 OMZ393149:OMZ393229 OWV393149:OWV393229 PGR393149:PGR393229 PQN393149:PQN393229 QAJ393149:QAJ393229 QKF393149:QKF393229 QUB393149:QUB393229 RDX393149:RDX393229 RNT393149:RNT393229 RXP393149:RXP393229 SHL393149:SHL393229 SRH393149:SRH393229 TBD393149:TBD393229 TKZ393149:TKZ393229 TUV393149:TUV393229 UER393149:UER393229 UON393149:UON393229 UYJ393149:UYJ393229 VIF393149:VIF393229 VSB393149:VSB393229 WBX393149:WBX393229 WLT393149:WLT393229 WVP393149:WVP393229 JD458685:JD458765 SZ458685:SZ458765 ACV458685:ACV458765 AMR458685:AMR458765 AWN458685:AWN458765 BGJ458685:BGJ458765 BQF458685:BQF458765 CAB458685:CAB458765 CJX458685:CJX458765 CTT458685:CTT458765 DDP458685:DDP458765 DNL458685:DNL458765 DXH458685:DXH458765 EHD458685:EHD458765 EQZ458685:EQZ458765 FAV458685:FAV458765 FKR458685:FKR458765 FUN458685:FUN458765 GEJ458685:GEJ458765 GOF458685:GOF458765 GYB458685:GYB458765 HHX458685:HHX458765 HRT458685:HRT458765 IBP458685:IBP458765 ILL458685:ILL458765 IVH458685:IVH458765 JFD458685:JFD458765 JOZ458685:JOZ458765 JYV458685:JYV458765 KIR458685:KIR458765 KSN458685:KSN458765 LCJ458685:LCJ458765 LMF458685:LMF458765 LWB458685:LWB458765 MFX458685:MFX458765 MPT458685:MPT458765 MZP458685:MZP458765 NJL458685:NJL458765 NTH458685:NTH458765 ODD458685:ODD458765 OMZ458685:OMZ458765 OWV458685:OWV458765 PGR458685:PGR458765 PQN458685:PQN458765 QAJ458685:QAJ458765 QKF458685:QKF458765 QUB458685:QUB458765 RDX458685:RDX458765 RNT458685:RNT458765 RXP458685:RXP458765 SHL458685:SHL458765 SRH458685:SRH458765 TBD458685:TBD458765 TKZ458685:TKZ458765 TUV458685:TUV458765 UER458685:UER458765 UON458685:UON458765 UYJ458685:UYJ458765 VIF458685:VIF458765 VSB458685:VSB458765 WBX458685:WBX458765 WLT458685:WLT458765 WVP458685:WVP458765 JD524221:JD524301 SZ524221:SZ524301 ACV524221:ACV524301 AMR524221:AMR524301 AWN524221:AWN524301 BGJ524221:BGJ524301 BQF524221:BQF524301 CAB524221:CAB524301 CJX524221:CJX524301 CTT524221:CTT524301 DDP524221:DDP524301 DNL524221:DNL524301 DXH524221:DXH524301 EHD524221:EHD524301 EQZ524221:EQZ524301 FAV524221:FAV524301 FKR524221:FKR524301 FUN524221:FUN524301 GEJ524221:GEJ524301 GOF524221:GOF524301 GYB524221:GYB524301 HHX524221:HHX524301 HRT524221:HRT524301 IBP524221:IBP524301 ILL524221:ILL524301 IVH524221:IVH524301 JFD524221:JFD524301 JOZ524221:JOZ524301 JYV524221:JYV524301 KIR524221:KIR524301 KSN524221:KSN524301 LCJ524221:LCJ524301 LMF524221:LMF524301 LWB524221:LWB524301 MFX524221:MFX524301 MPT524221:MPT524301 MZP524221:MZP524301 NJL524221:NJL524301 NTH524221:NTH524301 ODD524221:ODD524301 OMZ524221:OMZ524301 OWV524221:OWV524301 PGR524221:PGR524301 PQN524221:PQN524301 QAJ524221:QAJ524301 QKF524221:QKF524301 QUB524221:QUB524301 RDX524221:RDX524301 RNT524221:RNT524301 RXP524221:RXP524301 SHL524221:SHL524301 SRH524221:SRH524301 TBD524221:TBD524301 TKZ524221:TKZ524301 TUV524221:TUV524301 UER524221:UER524301 UON524221:UON524301 UYJ524221:UYJ524301 VIF524221:VIF524301 VSB524221:VSB524301 WBX524221:WBX524301 WLT524221:WLT524301 WVP524221:WVP524301 JD589757:JD589837 SZ589757:SZ589837 ACV589757:ACV589837 AMR589757:AMR589837 AWN589757:AWN589837 BGJ589757:BGJ589837 BQF589757:BQF589837 CAB589757:CAB589837 CJX589757:CJX589837 CTT589757:CTT589837 DDP589757:DDP589837 DNL589757:DNL589837 DXH589757:DXH589837 EHD589757:EHD589837 EQZ589757:EQZ589837 FAV589757:FAV589837 FKR589757:FKR589837 FUN589757:FUN589837 GEJ589757:GEJ589837 GOF589757:GOF589837 GYB589757:GYB589837 HHX589757:HHX589837 HRT589757:HRT589837 IBP589757:IBP589837 ILL589757:ILL589837 IVH589757:IVH589837 JFD589757:JFD589837 JOZ589757:JOZ589837 JYV589757:JYV589837 KIR589757:KIR589837 KSN589757:KSN589837 LCJ589757:LCJ589837 LMF589757:LMF589837 LWB589757:LWB589837 MFX589757:MFX589837 MPT589757:MPT589837 MZP589757:MZP589837 NJL589757:NJL589837 NTH589757:NTH589837 ODD589757:ODD589837 OMZ589757:OMZ589837 OWV589757:OWV589837 PGR589757:PGR589837 PQN589757:PQN589837 QAJ589757:QAJ589837 QKF589757:QKF589837 QUB589757:QUB589837 RDX589757:RDX589837 RNT589757:RNT589837 RXP589757:RXP589837 SHL589757:SHL589837 SRH589757:SRH589837 TBD589757:TBD589837 TKZ589757:TKZ589837 TUV589757:TUV589837 UER589757:UER589837 UON589757:UON589837 UYJ589757:UYJ589837 VIF589757:VIF589837 VSB589757:VSB589837 WBX589757:WBX589837 WLT589757:WLT589837 WVP589757:WVP589837 JD655293:JD655373 SZ655293:SZ655373 ACV655293:ACV655373 AMR655293:AMR655373 AWN655293:AWN655373 BGJ655293:BGJ655373 BQF655293:BQF655373 CAB655293:CAB655373 CJX655293:CJX655373 CTT655293:CTT655373 DDP655293:DDP655373 DNL655293:DNL655373 DXH655293:DXH655373 EHD655293:EHD655373 EQZ655293:EQZ655373 FAV655293:FAV655373 FKR655293:FKR655373 FUN655293:FUN655373 GEJ655293:GEJ655373 GOF655293:GOF655373 GYB655293:GYB655373 HHX655293:HHX655373 HRT655293:HRT655373 IBP655293:IBP655373 ILL655293:ILL655373 IVH655293:IVH655373 JFD655293:JFD655373 JOZ655293:JOZ655373 JYV655293:JYV655373 KIR655293:KIR655373 KSN655293:KSN655373 LCJ655293:LCJ655373 LMF655293:LMF655373 LWB655293:LWB655373 MFX655293:MFX655373 MPT655293:MPT655373 MZP655293:MZP655373 NJL655293:NJL655373 NTH655293:NTH655373 ODD655293:ODD655373 OMZ655293:OMZ655373 OWV655293:OWV655373 PGR655293:PGR655373 PQN655293:PQN655373 QAJ655293:QAJ655373 QKF655293:QKF655373 QUB655293:QUB655373 RDX655293:RDX655373 RNT655293:RNT655373 RXP655293:RXP655373 SHL655293:SHL655373 SRH655293:SRH655373 TBD655293:TBD655373 TKZ655293:TKZ655373 TUV655293:TUV655373 UER655293:UER655373 UON655293:UON655373 UYJ655293:UYJ655373 VIF655293:VIF655373 VSB655293:VSB655373 WBX655293:WBX655373 WLT655293:WLT655373 WVP655293:WVP655373 JD720829:JD720909 SZ720829:SZ720909 ACV720829:ACV720909 AMR720829:AMR720909 AWN720829:AWN720909 BGJ720829:BGJ720909 BQF720829:BQF720909 CAB720829:CAB720909 CJX720829:CJX720909 CTT720829:CTT720909 DDP720829:DDP720909 DNL720829:DNL720909 DXH720829:DXH720909 EHD720829:EHD720909 EQZ720829:EQZ720909 FAV720829:FAV720909 FKR720829:FKR720909 FUN720829:FUN720909 GEJ720829:GEJ720909 GOF720829:GOF720909 GYB720829:GYB720909 HHX720829:HHX720909 HRT720829:HRT720909 IBP720829:IBP720909 ILL720829:ILL720909 IVH720829:IVH720909 JFD720829:JFD720909 JOZ720829:JOZ720909 JYV720829:JYV720909 KIR720829:KIR720909 KSN720829:KSN720909 LCJ720829:LCJ720909 LMF720829:LMF720909 LWB720829:LWB720909 MFX720829:MFX720909 MPT720829:MPT720909 MZP720829:MZP720909 NJL720829:NJL720909 NTH720829:NTH720909 ODD720829:ODD720909 OMZ720829:OMZ720909 OWV720829:OWV720909 PGR720829:PGR720909 PQN720829:PQN720909 QAJ720829:QAJ720909 QKF720829:QKF720909 QUB720829:QUB720909 RDX720829:RDX720909 RNT720829:RNT720909 RXP720829:RXP720909 SHL720829:SHL720909 SRH720829:SRH720909 TBD720829:TBD720909 TKZ720829:TKZ720909 TUV720829:TUV720909 UER720829:UER720909 UON720829:UON720909 UYJ720829:UYJ720909 VIF720829:VIF720909 VSB720829:VSB720909 WBX720829:WBX720909 WLT720829:WLT720909 WVP720829:WVP720909 JD786365:JD786445 SZ786365:SZ786445 ACV786365:ACV786445 AMR786365:AMR786445 AWN786365:AWN786445 BGJ786365:BGJ786445 BQF786365:BQF786445 CAB786365:CAB786445 CJX786365:CJX786445 CTT786365:CTT786445 DDP786365:DDP786445 DNL786365:DNL786445 DXH786365:DXH786445 EHD786365:EHD786445 EQZ786365:EQZ786445 FAV786365:FAV786445 FKR786365:FKR786445 FUN786365:FUN786445 GEJ786365:GEJ786445 GOF786365:GOF786445 GYB786365:GYB786445 HHX786365:HHX786445 HRT786365:HRT786445 IBP786365:IBP786445 ILL786365:ILL786445 IVH786365:IVH786445 JFD786365:JFD786445 JOZ786365:JOZ786445 JYV786365:JYV786445 KIR786365:KIR786445 KSN786365:KSN786445 LCJ786365:LCJ786445 LMF786365:LMF786445 LWB786365:LWB786445 MFX786365:MFX786445 MPT786365:MPT786445 MZP786365:MZP786445 NJL786365:NJL786445 NTH786365:NTH786445 ODD786365:ODD786445 OMZ786365:OMZ786445 OWV786365:OWV786445 PGR786365:PGR786445 PQN786365:PQN786445 QAJ786365:QAJ786445 QKF786365:QKF786445 QUB786365:QUB786445 RDX786365:RDX786445 RNT786365:RNT786445 RXP786365:RXP786445 SHL786365:SHL786445 SRH786365:SRH786445 TBD786365:TBD786445 TKZ786365:TKZ786445 TUV786365:TUV786445 UER786365:UER786445 UON786365:UON786445 UYJ786365:UYJ786445 VIF786365:VIF786445 VSB786365:VSB786445 WBX786365:WBX786445 WLT786365:WLT786445 WVP786365:WVP786445 JD851901:JD851981 SZ851901:SZ851981 ACV851901:ACV851981 AMR851901:AMR851981 AWN851901:AWN851981 BGJ851901:BGJ851981 BQF851901:BQF851981 CAB851901:CAB851981 CJX851901:CJX851981 CTT851901:CTT851981 DDP851901:DDP851981 DNL851901:DNL851981 DXH851901:DXH851981 EHD851901:EHD851981 EQZ851901:EQZ851981 FAV851901:FAV851981 FKR851901:FKR851981 FUN851901:FUN851981 GEJ851901:GEJ851981 GOF851901:GOF851981 GYB851901:GYB851981 HHX851901:HHX851981 HRT851901:HRT851981 IBP851901:IBP851981 ILL851901:ILL851981 IVH851901:IVH851981 JFD851901:JFD851981 JOZ851901:JOZ851981 JYV851901:JYV851981 KIR851901:KIR851981 KSN851901:KSN851981 LCJ851901:LCJ851981 LMF851901:LMF851981 LWB851901:LWB851981 MFX851901:MFX851981 MPT851901:MPT851981 MZP851901:MZP851981 NJL851901:NJL851981 NTH851901:NTH851981 ODD851901:ODD851981 OMZ851901:OMZ851981 OWV851901:OWV851981 PGR851901:PGR851981 PQN851901:PQN851981 QAJ851901:QAJ851981 QKF851901:QKF851981 QUB851901:QUB851981 RDX851901:RDX851981 RNT851901:RNT851981 RXP851901:RXP851981 SHL851901:SHL851981 SRH851901:SRH851981 TBD851901:TBD851981 TKZ851901:TKZ851981 TUV851901:TUV851981 UER851901:UER851981 UON851901:UON851981 UYJ851901:UYJ851981 VIF851901:VIF851981 VSB851901:VSB851981 WBX851901:WBX851981 WLT851901:WLT851981 WVP851901:WVP851981 JD917437:JD917517 SZ917437:SZ917517 ACV917437:ACV917517 AMR917437:AMR917517 AWN917437:AWN917517 BGJ917437:BGJ917517 BQF917437:BQF917517 CAB917437:CAB917517 CJX917437:CJX917517 CTT917437:CTT917517 DDP917437:DDP917517 DNL917437:DNL917517 DXH917437:DXH917517 EHD917437:EHD917517 EQZ917437:EQZ917517 FAV917437:FAV917517 FKR917437:FKR917517 FUN917437:FUN917517 GEJ917437:GEJ917517 GOF917437:GOF917517 GYB917437:GYB917517 HHX917437:HHX917517 HRT917437:HRT917517 IBP917437:IBP917517 ILL917437:ILL917517 IVH917437:IVH917517 JFD917437:JFD917517 JOZ917437:JOZ917517 JYV917437:JYV917517 KIR917437:KIR917517 KSN917437:KSN917517 LCJ917437:LCJ917517 LMF917437:LMF917517 LWB917437:LWB917517 MFX917437:MFX917517 MPT917437:MPT917517 MZP917437:MZP917517 NJL917437:NJL917517 NTH917437:NTH917517 ODD917437:ODD917517 OMZ917437:OMZ917517 OWV917437:OWV917517 PGR917437:PGR917517 PQN917437:PQN917517 QAJ917437:QAJ917517 QKF917437:QKF917517 QUB917437:QUB917517 RDX917437:RDX917517 RNT917437:RNT917517 RXP917437:RXP917517 SHL917437:SHL917517 SRH917437:SRH917517 TBD917437:TBD917517 TKZ917437:TKZ917517 TUV917437:TUV917517 UER917437:UER917517 UON917437:UON917517 UYJ917437:UYJ917517 VIF917437:VIF917517 VSB917437:VSB917517 WBX917437:WBX917517 WLT917437:WLT917517 WVP917437:WVP917517 JD982973:JD983053 SZ982973:SZ983053 ACV982973:ACV983053 AMR982973:AMR983053 AWN982973:AWN983053 BGJ982973:BGJ983053 BQF982973:BQF983053 CAB982973:CAB983053 CJX982973:CJX983053 CTT982973:CTT983053 DDP982973:DDP983053 DNL982973:DNL983053 DXH982973:DXH983053 EHD982973:EHD983053 EQZ982973:EQZ983053 FAV982973:FAV983053 FKR982973:FKR983053 FUN982973:FUN983053 GEJ982973:GEJ983053 GOF982973:GOF983053 GYB982973:GYB983053 HHX982973:HHX983053 HRT982973:HRT983053 IBP982973:IBP983053 ILL982973:ILL983053 IVH982973:IVH983053 JFD982973:JFD983053 JOZ982973:JOZ983053 JYV982973:JYV983053 KIR982973:KIR983053 KSN982973:KSN983053 LCJ982973:LCJ983053 LMF982973:LMF983053 LWB982973:LWB983053 MFX982973:MFX983053 MPT982973:MPT983053 MZP982973:MZP983053 NJL982973:NJL983053 NTH982973:NTH983053 ODD982973:ODD983053 OMZ982973:OMZ983053 OWV982973:OWV983053 PGR982973:PGR983053 PQN982973:PQN983053 QAJ982973:QAJ983053 QKF982973:QKF983053 QUB982973:QUB983053 RDX982973:RDX983053 RNT982973:RNT983053 RXP982973:RXP983053 SHL982973:SHL983053 SRH982973:SRH983053 TBD982973:TBD983053 TKZ982973:TKZ983053 TUV982973:TUV983053 UER982973:UER983053 UON982973:UON983053 UYJ982973:UYJ983053 VIF982973:VIF983053 VSB982973:VSB983053 WBX982973:WBX983053 WLT982973:WLT983053 WVP982973:WVP983053 JD9:JD25 SZ9:SZ25 ACV9:ACV25 AMR9:AMR25 AWN9:AWN25 BGJ9:BGJ25 BQF9:BQF25 CAB9:CAB25 CJX9:CJX25 CTT9:CTT25 DDP9:DDP25 DNL9:DNL25 DXH9:DXH25 EHD9:EHD25 EQZ9:EQZ25 FAV9:FAV25 FKR9:FKR25 FUN9:FUN25 GEJ9:GEJ25 GOF9:GOF25 GYB9:GYB25 HHX9:HHX25 HRT9:HRT25 IBP9:IBP25 ILL9:ILL25 IVH9:IVH25 JFD9:JFD25 JOZ9:JOZ25 JYV9:JYV25 KIR9:KIR25 KSN9:KSN25 LCJ9:LCJ25 LMF9:LMF25 LWB9:LWB25 MFX9:MFX25 MPT9:MPT25 MZP9:MZP25 NJL9:NJL25 NTH9:NTH25 ODD9:ODD25 OMZ9:OMZ25 OWV9:OWV25 PGR9:PGR25 PQN9:PQN25 QAJ9:QAJ25 QKF9:QKF25 QUB9:QUB25 RDX9:RDX25 RNT9:RNT25 RXP9:RXP25 SHL9:SHL25 SRH9:SRH25 TBD9:TBD25 TKZ9:TKZ25 TUV9:TUV25 UER9:UER25 UON9:UON25 UYJ9:UYJ25 VIF9:VIF25 VSB9:VSB25 WBX9:WBX25 WLT9:WLT25 WVP9:WVP25">
      <formula1>"0,1,2"</formula1>
    </dataValidation>
    <dataValidation type="list" allowBlank="1" showInputMessage="1" showErrorMessage="1" sqref="E13:G20">
      <formula1>"금전,현물"</formula1>
    </dataValidation>
    <dataValidation type="list" allowBlank="1" showInputMessage="1" showErrorMessage="1" sqref="B13:D20">
      <formula1>"10,20,40,41,42,43,44,50"</formula1>
    </dataValidation>
  </dataValidations>
  <pageMargins left="0.27559055118110237" right="0.15748031496062992" top="0.5" bottom="0.35433070866141736" header="0.31496062992125984" footer="0.31496062992125984"/>
  <pageSetup paperSize="9" scale="6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제출서류안내</vt:lpstr>
      <vt:lpstr>신고서(1쪽)</vt:lpstr>
      <vt:lpstr>신고서(2쪽)</vt:lpstr>
      <vt:lpstr>신고서(3쪽)</vt:lpstr>
      <vt:lpstr>연금저축등소득공제명세서</vt:lpstr>
      <vt:lpstr>월세액명세서</vt:lpstr>
      <vt:lpstr>의료비지급명세서</vt:lpstr>
      <vt:lpstr>신용카드등소득공제신청서</vt:lpstr>
      <vt:lpstr>기부금명세서</vt:lpstr>
      <vt:lpstr>기부금명세서!Print_Area</vt:lpstr>
      <vt:lpstr>'신고서(1쪽)'!Print_Area</vt:lpstr>
      <vt:lpstr>'신고서(2쪽)'!Print_Area</vt:lpstr>
      <vt:lpstr>'신고서(3쪽)'!Print_Area</vt:lpstr>
      <vt:lpstr>연금저축등소득공제명세서!Print_Area</vt:lpstr>
      <vt:lpstr>의료비지급명세서!Print_Area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2026-01-08T02:39:16Z</cp:lastPrinted>
  <dcterms:created xsi:type="dcterms:W3CDTF">2014-11-26T02:03:47Z</dcterms:created>
  <dcterms:modified xsi:type="dcterms:W3CDTF">2026-01-08T02:54:20Z</dcterms:modified>
</cp:coreProperties>
</file>